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080"/>
  </bookViews>
  <sheets>
    <sheet name="6 " sheetId="10" r:id="rId1"/>
  </sheets>
  <definedNames>
    <definedName name="_xlnm.Print_Area" localSheetId="0">'6 '!$A$1:$AX$55</definedName>
  </definedNames>
  <calcPr calcId="125725"/>
</workbook>
</file>

<file path=xl/calcChain.xml><?xml version="1.0" encoding="utf-8"?>
<calcChain xmlns="http://schemas.openxmlformats.org/spreadsheetml/2006/main">
  <c r="AR37" i="10"/>
  <c r="AQ37"/>
  <c r="AQ41" s="1"/>
  <c r="AR18"/>
  <c r="AQ18"/>
  <c r="AR16"/>
  <c r="AQ16"/>
  <c r="AB37"/>
  <c r="AA37"/>
  <c r="T37"/>
  <c r="S37"/>
  <c r="T35"/>
  <c r="S35"/>
  <c r="T16"/>
  <c r="S16"/>
  <c r="S33" s="1"/>
  <c r="R33"/>
  <c r="Q33"/>
  <c r="L37"/>
  <c r="K37"/>
  <c r="K41" s="1"/>
  <c r="L35"/>
  <c r="L41" s="1"/>
  <c r="K35"/>
  <c r="L20"/>
  <c r="K20"/>
  <c r="L18"/>
  <c r="K18"/>
  <c r="L16"/>
  <c r="L33" s="1"/>
  <c r="K16"/>
  <c r="K33" s="1"/>
  <c r="R20"/>
  <c r="Q20"/>
  <c r="R18"/>
  <c r="Q18"/>
  <c r="R16"/>
  <c r="R12"/>
  <c r="Q12"/>
  <c r="R9"/>
  <c r="Q9"/>
  <c r="L12"/>
  <c r="K12"/>
  <c r="L9"/>
  <c r="K9"/>
  <c r="AX34"/>
  <c r="AW34"/>
  <c r="AQ44"/>
  <c r="AW44"/>
  <c r="AR33"/>
  <c r="AQ33"/>
  <c r="AA33"/>
  <c r="AB33"/>
  <c r="AC33"/>
  <c r="AD33"/>
  <c r="AE33"/>
  <c r="AF33"/>
  <c r="AA34"/>
  <c r="AB34"/>
  <c r="AG34"/>
  <c r="AG33" s="1"/>
  <c r="AH34"/>
  <c r="AH33" s="1"/>
  <c r="AI33"/>
  <c r="AJ33"/>
  <c r="AK33"/>
  <c r="AL33"/>
  <c r="AM33"/>
  <c r="AN33"/>
  <c r="AO34"/>
  <c r="AO33" s="1"/>
  <c r="AP34"/>
  <c r="AP33" s="1"/>
  <c r="AS33"/>
  <c r="AT33"/>
  <c r="AU33"/>
  <c r="AV33"/>
  <c r="AQ34"/>
  <c r="AR34"/>
  <c r="AR42"/>
  <c r="AQ42"/>
  <c r="AR41"/>
  <c r="AX17"/>
  <c r="AW17"/>
  <c r="AX25"/>
  <c r="AW25"/>
  <c r="AX19"/>
  <c r="AW19"/>
  <c r="AH38"/>
  <c r="AG38"/>
  <c r="S51"/>
  <c r="T42"/>
  <c r="S44"/>
  <c r="Z36"/>
  <c r="Y36"/>
  <c r="S42"/>
  <c r="Q44"/>
  <c r="I33"/>
  <c r="T33"/>
  <c r="Z17"/>
  <c r="Y17"/>
  <c r="K44"/>
  <c r="L44"/>
  <c r="J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I49"/>
  <c r="H49"/>
  <c r="G49"/>
  <c r="F49"/>
  <c r="E49"/>
  <c r="H33"/>
  <c r="H43"/>
  <c r="X33"/>
  <c r="W33"/>
  <c r="V33"/>
  <c r="U33"/>
  <c r="P33"/>
  <c r="O33"/>
  <c r="N33"/>
  <c r="M33"/>
  <c r="G33"/>
  <c r="F33"/>
  <c r="E33"/>
  <c r="AQ43" l="1"/>
  <c r="L43"/>
  <c r="Q16"/>
  <c r="K34"/>
  <c r="R10"/>
  <c r="Q10"/>
  <c r="R13"/>
  <c r="Q13"/>
  <c r="R21"/>
  <c r="Q21"/>
  <c r="R38"/>
  <c r="Q38"/>
  <c r="R36"/>
  <c r="Q36"/>
  <c r="R17"/>
  <c r="Q17"/>
  <c r="AP51"/>
  <c r="AO51"/>
  <c r="AJ51"/>
  <c r="AI51"/>
  <c r="AP50"/>
  <c r="AO50"/>
  <c r="AN50"/>
  <c r="AM50"/>
  <c r="AL50"/>
  <c r="AK50"/>
  <c r="AJ50"/>
  <c r="AI50"/>
  <c r="AX48"/>
  <c r="AW48"/>
  <c r="AX47"/>
  <c r="AW47"/>
  <c r="AX46"/>
  <c r="AW46"/>
  <c r="AX45"/>
  <c r="AX49" s="1"/>
  <c r="AW45"/>
  <c r="AW49" s="1"/>
  <c r="AX32"/>
  <c r="AW32"/>
  <c r="AX31"/>
  <c r="AW31"/>
  <c r="AX30"/>
  <c r="AW30"/>
  <c r="AX29"/>
  <c r="AW29"/>
  <c r="AX28"/>
  <c r="AW28"/>
  <c r="AX27"/>
  <c r="AW27"/>
  <c r="AX26"/>
  <c r="AW26"/>
  <c r="AX24"/>
  <c r="AW24"/>
  <c r="AX23"/>
  <c r="AW23"/>
  <c r="AX22"/>
  <c r="AW22"/>
  <c r="AX21"/>
  <c r="AW21"/>
  <c r="AX20"/>
  <c r="AW20"/>
  <c r="AX18"/>
  <c r="AW18"/>
  <c r="AX16"/>
  <c r="AW16"/>
  <c r="AX15"/>
  <c r="AW15"/>
  <c r="AX14"/>
  <c r="AW14"/>
  <c r="AX13"/>
  <c r="AW13"/>
  <c r="AX12"/>
  <c r="AW12"/>
  <c r="AX11"/>
  <c r="AW11"/>
  <c r="AX10"/>
  <c r="AW10"/>
  <c r="AX9"/>
  <c r="AW9"/>
  <c r="AX8"/>
  <c r="AW8"/>
  <c r="AX7"/>
  <c r="AW7"/>
  <c r="AP48"/>
  <c r="AO48"/>
  <c r="AP47"/>
  <c r="AO47"/>
  <c r="AP46"/>
  <c r="AO46"/>
  <c r="AP45"/>
  <c r="AO45"/>
  <c r="AP40"/>
  <c r="AO40"/>
  <c r="AP39"/>
  <c r="AO39"/>
  <c r="AP38"/>
  <c r="AO38"/>
  <c r="AP37"/>
  <c r="AO37"/>
  <c r="AP36"/>
  <c r="AO36"/>
  <c r="AP35"/>
  <c r="AO35"/>
  <c r="AP32"/>
  <c r="AO32"/>
  <c r="AP31"/>
  <c r="AO31"/>
  <c r="AP30"/>
  <c r="AO30"/>
  <c r="AP29"/>
  <c r="AO29"/>
  <c r="AP28"/>
  <c r="AO28"/>
  <c r="AP27"/>
  <c r="AO27"/>
  <c r="AP26"/>
  <c r="AO26"/>
  <c r="AP25"/>
  <c r="AO25"/>
  <c r="AP24"/>
  <c r="AO24"/>
  <c r="AP23"/>
  <c r="AO23"/>
  <c r="AP22"/>
  <c r="AO22"/>
  <c r="AP21"/>
  <c r="AO21"/>
  <c r="AP20"/>
  <c r="AO20"/>
  <c r="AP19"/>
  <c r="AO19"/>
  <c r="AP18"/>
  <c r="AO18"/>
  <c r="AP17"/>
  <c r="AO17"/>
  <c r="AP16"/>
  <c r="AO16"/>
  <c r="AP15"/>
  <c r="AO15"/>
  <c r="AP14"/>
  <c r="AO14"/>
  <c r="AP13"/>
  <c r="AO13"/>
  <c r="AP12"/>
  <c r="AO12"/>
  <c r="AP11"/>
  <c r="AO11"/>
  <c r="AP10"/>
  <c r="AO10"/>
  <c r="AP9"/>
  <c r="AO9"/>
  <c r="AP8"/>
  <c r="AO8"/>
  <c r="AP7"/>
  <c r="AO7"/>
  <c r="AH48"/>
  <c r="AG48"/>
  <c r="AH47"/>
  <c r="AG47"/>
  <c r="AH46"/>
  <c r="AG46"/>
  <c r="AH45"/>
  <c r="AG45"/>
  <c r="AH40"/>
  <c r="AG40"/>
  <c r="AH39"/>
  <c r="AG39"/>
  <c r="AH37"/>
  <c r="AG37"/>
  <c r="AH36"/>
  <c r="AG36"/>
  <c r="AH35"/>
  <c r="AG35"/>
  <c r="AH32"/>
  <c r="AG32"/>
  <c r="AH31"/>
  <c r="AG31"/>
  <c r="AH30"/>
  <c r="AG30"/>
  <c r="AH29"/>
  <c r="AG29"/>
  <c r="AH28"/>
  <c r="AG28"/>
  <c r="AH27"/>
  <c r="AG27"/>
  <c r="AH26"/>
  <c r="AG26"/>
  <c r="AH25"/>
  <c r="AG25"/>
  <c r="AH24"/>
  <c r="AG24"/>
  <c r="AH23"/>
  <c r="AG23"/>
  <c r="AH22"/>
  <c r="AG22"/>
  <c r="AH21"/>
  <c r="AG21"/>
  <c r="AH20"/>
  <c r="AG20"/>
  <c r="AH19"/>
  <c r="AG19"/>
  <c r="AH18"/>
  <c r="AG18"/>
  <c r="AH17"/>
  <c r="AG17"/>
  <c r="AH16"/>
  <c r="AG16"/>
  <c r="AH15"/>
  <c r="AG15"/>
  <c r="AH14"/>
  <c r="AG14"/>
  <c r="AH13"/>
  <c r="AG13"/>
  <c r="AH12"/>
  <c r="AG12"/>
  <c r="AH11"/>
  <c r="AG11"/>
  <c r="AH10"/>
  <c r="AG10"/>
  <c r="AH9"/>
  <c r="AG9"/>
  <c r="AH8"/>
  <c r="AG8"/>
  <c r="Z48"/>
  <c r="Y48"/>
  <c r="Z47"/>
  <c r="Y47"/>
  <c r="Z46"/>
  <c r="Y46"/>
  <c r="Z45"/>
  <c r="Y45"/>
  <c r="Z32"/>
  <c r="Y32"/>
  <c r="Z31"/>
  <c r="Y31"/>
  <c r="Z30"/>
  <c r="Y30"/>
  <c r="Z29"/>
  <c r="Y29"/>
  <c r="Z28"/>
  <c r="Y28"/>
  <c r="Z27"/>
  <c r="Y27"/>
  <c r="Z26"/>
  <c r="Y26"/>
  <c r="Z25"/>
  <c r="Y25"/>
  <c r="Z24"/>
  <c r="Y24"/>
  <c r="Z23"/>
  <c r="Y23"/>
  <c r="Z22"/>
  <c r="Y22"/>
  <c r="Z21"/>
  <c r="Y21"/>
  <c r="Z20"/>
  <c r="Y20"/>
  <c r="Z19"/>
  <c r="Y19"/>
  <c r="Z18"/>
  <c r="Y18"/>
  <c r="Z16"/>
  <c r="Y16"/>
  <c r="Z15"/>
  <c r="Y15"/>
  <c r="Z14"/>
  <c r="Y14"/>
  <c r="Z13"/>
  <c r="Y13"/>
  <c r="Z12"/>
  <c r="Y12"/>
  <c r="Z11"/>
  <c r="Y11"/>
  <c r="Z10"/>
  <c r="Y10"/>
  <c r="Z9"/>
  <c r="Y9"/>
  <c r="Z8"/>
  <c r="Y8"/>
  <c r="Z7"/>
  <c r="Y7"/>
  <c r="R48"/>
  <c r="Q48"/>
  <c r="R47"/>
  <c r="Q47"/>
  <c r="R46"/>
  <c r="Q46"/>
  <c r="R45"/>
  <c r="Q45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19"/>
  <c r="Q19"/>
  <c r="R15"/>
  <c r="Q15"/>
  <c r="R14"/>
  <c r="Q14"/>
  <c r="R11"/>
  <c r="Q11"/>
  <c r="R8"/>
  <c r="Q8"/>
  <c r="R7"/>
  <c r="Q7"/>
  <c r="J48"/>
  <c r="I48"/>
  <c r="J47"/>
  <c r="I47"/>
  <c r="J46"/>
  <c r="I46"/>
  <c r="J45"/>
  <c r="I45"/>
  <c r="J40"/>
  <c r="I40"/>
  <c r="J39"/>
  <c r="I39"/>
  <c r="J38"/>
  <c r="I38"/>
  <c r="J37"/>
  <c r="I37"/>
  <c r="J36"/>
  <c r="I36"/>
  <c r="J35"/>
  <c r="I35"/>
  <c r="J32"/>
  <c r="I32"/>
  <c r="J31"/>
  <c r="I31"/>
  <c r="J30"/>
  <c r="J33" s="1"/>
  <c r="I30"/>
  <c r="I43" s="1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D49"/>
  <c r="C49"/>
  <c r="D33"/>
  <c r="C33"/>
  <c r="AZ48"/>
  <c r="AY48"/>
  <c r="AX33" l="1"/>
  <c r="AW33"/>
  <c r="Z33"/>
  <c r="Y33"/>
  <c r="AB42"/>
  <c r="AA42"/>
  <c r="L42"/>
  <c r="K42"/>
  <c r="AZ28"/>
  <c r="AY28"/>
  <c r="T34"/>
  <c r="S34"/>
  <c r="L34"/>
  <c r="K51"/>
  <c r="AZ14"/>
  <c r="AZ31"/>
  <c r="J7"/>
  <c r="AZ7" s="1"/>
  <c r="AY31"/>
  <c r="I7"/>
  <c r="AY7" s="1"/>
  <c r="D44"/>
  <c r="D51" s="1"/>
  <c r="C44"/>
  <c r="C51" s="1"/>
  <c r="AH42"/>
  <c r="AG42"/>
  <c r="Z38"/>
  <c r="Y38"/>
  <c r="AZ25"/>
  <c r="AY25"/>
  <c r="AZ22"/>
  <c r="AZ15"/>
  <c r="AY22"/>
  <c r="AY15"/>
  <c r="AZ26"/>
  <c r="AY26"/>
  <c r="Z42"/>
  <c r="AX36"/>
  <c r="AX38"/>
  <c r="AX40"/>
  <c r="AZ40" s="1"/>
  <c r="AW36"/>
  <c r="AW38"/>
  <c r="AW40"/>
  <c r="AY40" s="1"/>
  <c r="AR44"/>
  <c r="AR51" s="1"/>
  <c r="AQ51"/>
  <c r="AB44"/>
  <c r="AB51" s="1"/>
  <c r="AA44"/>
  <c r="AA51" s="1"/>
  <c r="T44"/>
  <c r="T51" s="1"/>
  <c r="AZ36"/>
  <c r="AY36"/>
  <c r="L51"/>
  <c r="AX39"/>
  <c r="AW39"/>
  <c r="AX37"/>
  <c r="AW37"/>
  <c r="AX35"/>
  <c r="AW35"/>
  <c r="AW41" s="1"/>
  <c r="AZ45"/>
  <c r="AZ46"/>
  <c r="AZ47"/>
  <c r="AY46"/>
  <c r="AY47"/>
  <c r="R35"/>
  <c r="R39"/>
  <c r="AZ38"/>
  <c r="R37"/>
  <c r="AV41"/>
  <c r="AU41"/>
  <c r="AT41"/>
  <c r="AT43" s="1"/>
  <c r="AS41"/>
  <c r="AS43" s="1"/>
  <c r="AQ50"/>
  <c r="AF41"/>
  <c r="AF43" s="1"/>
  <c r="AF50" s="1"/>
  <c r="AE41"/>
  <c r="AE43" s="1"/>
  <c r="AE50" s="1"/>
  <c r="AD41"/>
  <c r="AD43" s="1"/>
  <c r="AD50" s="1"/>
  <c r="AC41"/>
  <c r="AC43" s="1"/>
  <c r="AC50" s="1"/>
  <c r="AB41"/>
  <c r="AA41"/>
  <c r="Z35"/>
  <c r="Z37"/>
  <c r="Z39"/>
  <c r="Y35"/>
  <c r="Y37"/>
  <c r="Y39"/>
  <c r="X41"/>
  <c r="W41"/>
  <c r="V41"/>
  <c r="U41"/>
  <c r="U43" s="1"/>
  <c r="U50" s="1"/>
  <c r="T41"/>
  <c r="S41"/>
  <c r="S43" s="1"/>
  <c r="S50" s="1"/>
  <c r="Q35"/>
  <c r="Q41" s="1"/>
  <c r="Q43" s="1"/>
  <c r="Q37"/>
  <c r="Q39"/>
  <c r="P41"/>
  <c r="P43" s="1"/>
  <c r="P50" s="1"/>
  <c r="O41"/>
  <c r="N41"/>
  <c r="N43" s="1"/>
  <c r="N50" s="1"/>
  <c r="M41"/>
  <c r="M43" s="1"/>
  <c r="M50" s="1"/>
  <c r="L50"/>
  <c r="K43"/>
  <c r="K50" s="1"/>
  <c r="H50"/>
  <c r="G43"/>
  <c r="G50" s="1"/>
  <c r="F41"/>
  <c r="F43" s="1"/>
  <c r="E41"/>
  <c r="E43" s="1"/>
  <c r="D43"/>
  <c r="D50" s="1"/>
  <c r="C43"/>
  <c r="C50" s="1"/>
  <c r="AY37" l="1"/>
  <c r="AZ39"/>
  <c r="Y42"/>
  <c r="AY39"/>
  <c r="AY35"/>
  <c r="R41"/>
  <c r="R43" s="1"/>
  <c r="R50" s="1"/>
  <c r="AG41"/>
  <c r="Z41"/>
  <c r="Z43" s="1"/>
  <c r="Z50" s="1"/>
  <c r="AG43"/>
  <c r="AG50" s="1"/>
  <c r="O43"/>
  <c r="O50" s="1"/>
  <c r="Y41"/>
  <c r="V43"/>
  <c r="V50" s="1"/>
  <c r="AW43"/>
  <c r="AW50" s="1"/>
  <c r="AY38"/>
  <c r="AZ37"/>
  <c r="T43"/>
  <c r="T50" s="1"/>
  <c r="AR43"/>
  <c r="AR50" s="1"/>
  <c r="AY45"/>
  <c r="AX41"/>
  <c r="AY14"/>
  <c r="AW42"/>
  <c r="AW51" s="1"/>
  <c r="AX42"/>
  <c r="AX44" s="1"/>
  <c r="AX51" s="1"/>
  <c r="AA43"/>
  <c r="AA50" s="1"/>
  <c r="AB43"/>
  <c r="AB50" s="1"/>
  <c r="W43"/>
  <c r="W50" s="1"/>
  <c r="X43"/>
  <c r="X50" s="1"/>
  <c r="E50"/>
  <c r="F50"/>
  <c r="AZ35"/>
  <c r="AY11"/>
  <c r="AY29"/>
  <c r="AY23"/>
  <c r="AY16"/>
  <c r="AY12"/>
  <c r="AY20"/>
  <c r="AZ11"/>
  <c r="AZ29"/>
  <c r="AZ23"/>
  <c r="AZ16"/>
  <c r="AZ12"/>
  <c r="AZ20"/>
  <c r="AY13"/>
  <c r="AZ13"/>
  <c r="AY21"/>
  <c r="AY10"/>
  <c r="AZ21"/>
  <c r="AZ10"/>
  <c r="AY8"/>
  <c r="AY32"/>
  <c r="AZ8"/>
  <c r="AZ32"/>
  <c r="AY19"/>
  <c r="J41"/>
  <c r="AS50"/>
  <c r="AT50"/>
  <c r="AU43"/>
  <c r="AU50" s="1"/>
  <c r="AV43"/>
  <c r="AV50" s="1"/>
  <c r="AH41"/>
  <c r="Y34"/>
  <c r="Y44" s="1"/>
  <c r="Y51" s="1"/>
  <c r="Z34"/>
  <c r="AX43"/>
  <c r="AX50" s="1"/>
  <c r="AY30"/>
  <c r="AY27"/>
  <c r="AY18"/>
  <c r="AY9"/>
  <c r="AZ30"/>
  <c r="AZ27"/>
  <c r="AZ18"/>
  <c r="AZ9"/>
  <c r="I34"/>
  <c r="I44" s="1"/>
  <c r="I51" s="1"/>
  <c r="J34"/>
  <c r="J44" s="1"/>
  <c r="J51" s="1"/>
  <c r="Q34"/>
  <c r="AY17"/>
  <c r="AZ17"/>
  <c r="AY24"/>
  <c r="AZ24"/>
  <c r="AZ19"/>
  <c r="I41"/>
  <c r="Z44"/>
  <c r="Z51" s="1"/>
  <c r="AH44"/>
  <c r="AH51" s="1"/>
  <c r="AG44"/>
  <c r="AG51" s="1"/>
  <c r="Q42"/>
  <c r="R34"/>
  <c r="R42"/>
  <c r="Q50" l="1"/>
  <c r="Q51"/>
  <c r="BA51" s="1"/>
  <c r="AY51"/>
  <c r="AH43"/>
  <c r="AH50" s="1"/>
  <c r="AZ50"/>
  <c r="Y43"/>
  <c r="Y50" s="1"/>
  <c r="I50"/>
  <c r="AY50"/>
  <c r="AZ51"/>
  <c r="J43"/>
  <c r="R44"/>
  <c r="R51" s="1"/>
  <c r="BB51" s="1"/>
  <c r="J50" l="1"/>
  <c r="BB50" s="1"/>
  <c r="BA50"/>
</calcChain>
</file>

<file path=xl/sharedStrings.xml><?xml version="1.0" encoding="utf-8"?>
<sst xmlns="http://schemas.openxmlformats.org/spreadsheetml/2006/main" count="124" uniqueCount="55">
  <si>
    <t>（単位：人、a）</t>
    <rPh sb="1" eb="3">
      <t>タンイ</t>
    </rPh>
    <rPh sb="4" eb="5">
      <t>ニン</t>
    </rPh>
    <phoneticPr fontId="3"/>
  </si>
  <si>
    <t>基幹作業別委託面積等（でん粉原料用かんしょ）</t>
    <rPh sb="9" eb="10">
      <t>トウ</t>
    </rPh>
    <rPh sb="13" eb="14">
      <t>プン</t>
    </rPh>
    <rPh sb="14" eb="17">
      <t>ゲンリョウヨウ</t>
    </rPh>
    <phoneticPr fontId="3"/>
  </si>
  <si>
    <t>収穫</t>
    <rPh sb="0" eb="2">
      <t>シュウカク</t>
    </rPh>
    <phoneticPr fontId="3"/>
  </si>
  <si>
    <t>受託組織等</t>
    <rPh sb="0" eb="2">
      <t>ジュタク</t>
    </rPh>
    <rPh sb="2" eb="4">
      <t>ソシキ</t>
    </rPh>
    <rPh sb="4" eb="5">
      <t>トウ</t>
    </rPh>
    <phoneticPr fontId="3"/>
  </si>
  <si>
    <t>受託
者数</t>
    <rPh sb="0" eb="2">
      <t>ジュタク</t>
    </rPh>
    <rPh sb="3" eb="4">
      <t>シャ</t>
    </rPh>
    <rPh sb="4" eb="5">
      <t>スウ</t>
    </rPh>
    <phoneticPr fontId="3"/>
  </si>
  <si>
    <t>（注３）市町村については、受託したほ場の住所で集計。</t>
    <rPh sb="1" eb="2">
      <t>チュウ</t>
    </rPh>
    <rPh sb="4" eb="7">
      <t>シチョウソン</t>
    </rPh>
    <rPh sb="13" eb="15">
      <t>ジュタク</t>
    </rPh>
    <rPh sb="18" eb="19">
      <t>バ</t>
    </rPh>
    <rPh sb="20" eb="22">
      <t>ジュウショ</t>
    </rPh>
    <rPh sb="23" eb="25">
      <t>シュウケイ</t>
    </rPh>
    <phoneticPr fontId="3"/>
  </si>
  <si>
    <t>認定農業者</t>
    <rPh sb="0" eb="2">
      <t>ニンテイ</t>
    </rPh>
    <rPh sb="2" eb="5">
      <t>ノウギョウシャ</t>
    </rPh>
    <phoneticPr fontId="3"/>
  </si>
  <si>
    <t>日置市</t>
    <rPh sb="0" eb="3">
      <t>ヒオキシ</t>
    </rPh>
    <phoneticPr fontId="3"/>
  </si>
  <si>
    <t>県</t>
  </si>
  <si>
    <t>育苗</t>
  </si>
  <si>
    <t>宮崎県</t>
  </si>
  <si>
    <t>合計</t>
  </si>
  <si>
    <t>曽於市</t>
  </si>
  <si>
    <t>志布志市</t>
  </si>
  <si>
    <t>えびの市</t>
  </si>
  <si>
    <t>長島町</t>
  </si>
  <si>
    <t>小林市</t>
  </si>
  <si>
    <t>都城市</t>
  </si>
  <si>
    <t>鹿屋市</t>
  </si>
  <si>
    <t>肝付町</t>
  </si>
  <si>
    <t>錦江町</t>
  </si>
  <si>
    <t>大崎町</t>
  </si>
  <si>
    <t>東串良町</t>
  </si>
  <si>
    <t>霧島市</t>
  </si>
  <si>
    <t>西之表市</t>
  </si>
  <si>
    <t>中種子町</t>
  </si>
  <si>
    <t>南種子町</t>
  </si>
  <si>
    <t>市町村</t>
  </si>
  <si>
    <t>南九州市</t>
    <rPh sb="0" eb="1">
      <t>ミナミ</t>
    </rPh>
    <rPh sb="1" eb="3">
      <t>キュウシュウ</t>
    </rPh>
    <rPh sb="3" eb="4">
      <t>シ</t>
    </rPh>
    <phoneticPr fontId="3"/>
  </si>
  <si>
    <t>南さつま市</t>
    <rPh sb="0" eb="1">
      <t>ミナミ</t>
    </rPh>
    <rPh sb="4" eb="5">
      <t>シ</t>
    </rPh>
    <phoneticPr fontId="3"/>
  </si>
  <si>
    <t>いちき串木野市</t>
    <rPh sb="3" eb="6">
      <t>クシキノ</t>
    </rPh>
    <rPh sb="6" eb="7">
      <t>シ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</si>
  <si>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</si>
  <si>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</si>
  <si>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</si>
  <si>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</si>
  <si>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計</t>
    <rPh sb="0" eb="1">
      <t>ケイ</t>
    </rPh>
    <phoneticPr fontId="3"/>
  </si>
  <si>
    <t>南大隅町</t>
    <rPh sb="0" eb="1">
      <t>ミナミ</t>
    </rPh>
    <rPh sb="1" eb="3">
      <t>オオスミ</t>
    </rPh>
    <rPh sb="3" eb="4">
      <t>マチ</t>
    </rPh>
    <phoneticPr fontId="3"/>
  </si>
  <si>
    <t>委託
面積</t>
  </si>
  <si>
    <t>委託
面積</t>
    <rPh sb="0" eb="2">
      <t>イタク</t>
    </rPh>
    <rPh sb="3" eb="4">
      <t>メン</t>
    </rPh>
    <rPh sb="4" eb="5">
      <t>セキ</t>
    </rPh>
    <phoneticPr fontId="3"/>
  </si>
  <si>
    <t>（注２）Ｂ－４の生産者（基幹作業を委託している生産者）の委託面積のうち、でん粉原料用かんしょの面積で集計。</t>
    <rPh sb="1" eb="2">
      <t>チュウ</t>
    </rPh>
    <rPh sb="8" eb="11">
      <t>セイサンシャ</t>
    </rPh>
    <rPh sb="12" eb="14">
      <t>キカン</t>
    </rPh>
    <rPh sb="14" eb="16">
      <t>サギョウ</t>
    </rPh>
    <rPh sb="17" eb="19">
      <t>イタク</t>
    </rPh>
    <rPh sb="23" eb="25">
      <t>セイサン</t>
    </rPh>
    <rPh sb="25" eb="26">
      <t>シャ</t>
    </rPh>
    <rPh sb="28" eb="30">
      <t>イタク</t>
    </rPh>
    <rPh sb="30" eb="32">
      <t>メンセキ</t>
    </rPh>
    <rPh sb="38" eb="39">
      <t>プン</t>
    </rPh>
    <rPh sb="39" eb="42">
      <t>ゲンリョウヨウ</t>
    </rPh>
    <rPh sb="47" eb="49">
      <t>メンセキ</t>
    </rPh>
    <rPh sb="50" eb="52">
      <t>シュウケイ</t>
    </rPh>
    <phoneticPr fontId="3"/>
  </si>
  <si>
    <t>県計</t>
    <rPh sb="0" eb="1">
      <t>ケン</t>
    </rPh>
    <phoneticPr fontId="3"/>
  </si>
  <si>
    <t>（６）市町村別受託者別受託面積及び受託生産者数</t>
    <rPh sb="3" eb="6">
      <t>シチョウソン</t>
    </rPh>
    <rPh sb="6" eb="7">
      <t>ベツ</t>
    </rPh>
    <rPh sb="7" eb="9">
      <t>ジュタク</t>
    </rPh>
    <rPh sb="9" eb="10">
      <t>シャ</t>
    </rPh>
    <rPh sb="10" eb="11">
      <t>ベツ</t>
    </rPh>
    <rPh sb="11" eb="13">
      <t>ジュタク</t>
    </rPh>
    <rPh sb="13" eb="14">
      <t>メン</t>
    </rPh>
    <rPh sb="14" eb="15">
      <t>セキ</t>
    </rPh>
    <rPh sb="15" eb="16">
      <t>オヨ</t>
    </rPh>
    <rPh sb="17" eb="19">
      <t>ジュタク</t>
    </rPh>
    <rPh sb="19" eb="21">
      <t>セイサン</t>
    </rPh>
    <rPh sb="21" eb="22">
      <t>シャ</t>
    </rPh>
    <rPh sb="22" eb="23">
      <t>スウ</t>
    </rPh>
    <phoneticPr fontId="3"/>
  </si>
  <si>
    <t>指宿市</t>
    <rPh sb="0" eb="2">
      <t>イブスキ</t>
    </rPh>
    <rPh sb="2" eb="3">
      <t>シ</t>
    </rPh>
    <phoneticPr fontId="3"/>
  </si>
  <si>
    <t>鹿児島市</t>
    <rPh sb="0" eb="3">
      <t>カゴシマ</t>
    </rPh>
    <rPh sb="3" eb="4">
      <t>シ</t>
    </rPh>
    <phoneticPr fontId="3"/>
  </si>
  <si>
    <t>枕崎市</t>
    <rPh sb="0" eb="2">
      <t>マクラザキ</t>
    </rPh>
    <rPh sb="2" eb="3">
      <t>シ</t>
    </rPh>
    <phoneticPr fontId="3"/>
  </si>
  <si>
    <t>垂水市</t>
    <rPh sb="0" eb="3">
      <t>タルミズシ</t>
    </rPh>
    <phoneticPr fontId="3"/>
  </si>
  <si>
    <t>防除</t>
    <rPh sb="0" eb="2">
      <t>ボウジョ</t>
    </rPh>
    <phoneticPr fontId="3"/>
  </si>
  <si>
    <t>平成23年3月31日現在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</si>
  <si>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耕起・整地</t>
    <phoneticPr fontId="3"/>
  </si>
  <si>
    <t>畝立て・マルチ</t>
    <phoneticPr fontId="3"/>
  </si>
  <si>
    <t>植付け</t>
    <phoneticPr fontId="3"/>
  </si>
  <si>
    <t>B-2</t>
    <phoneticPr fontId="3"/>
  </si>
  <si>
    <t>三股町</t>
    <rPh sb="0" eb="2">
      <t>ミマタ</t>
    </rPh>
    <rPh sb="2" eb="3">
      <t>チョウ</t>
    </rPh>
    <phoneticPr fontId="3"/>
  </si>
  <si>
    <t>（注1）平成22年産のでん粉原料用いも交付金の交付決定があった者で集計。</t>
    <phoneticPr fontId="3"/>
  </si>
  <si>
    <t>（注４）表中のカッコ内は対象生産者以外の認定農業者による内数とする。</t>
    <rPh sb="1" eb="2">
      <t>チュウ</t>
    </rPh>
    <rPh sb="4" eb="6">
      <t>ヒョウチュウ</t>
    </rPh>
    <rPh sb="10" eb="11">
      <t>ナイ</t>
    </rPh>
    <rPh sb="12" eb="14">
      <t>タイショウ</t>
    </rPh>
    <rPh sb="14" eb="17">
      <t>セイサンシャ</t>
    </rPh>
    <rPh sb="17" eb="19">
      <t>イガイ</t>
    </rPh>
    <rPh sb="20" eb="22">
      <t>ニンテイ</t>
    </rPh>
    <rPh sb="22" eb="25">
      <t>ノウギョウシャ</t>
    </rPh>
    <rPh sb="28" eb="29">
      <t>ウチ</t>
    </rPh>
    <rPh sb="29" eb="30">
      <t>スウ</t>
    </rPh>
    <phoneticPr fontId="3"/>
  </si>
</sst>
</file>

<file path=xl/styles.xml><?xml version="1.0" encoding="utf-8"?>
<styleSheet xmlns="http://schemas.openxmlformats.org/spreadsheetml/2006/main">
  <numFmts count="10">
    <numFmt numFmtId="176" formatCode="#,##0_);[Red]\(#,##0\)"/>
    <numFmt numFmtId="177" formatCode="#,##0.0_);[Red]\(#,##0.0\)"/>
    <numFmt numFmtId="178" formatCode="0.0_ "/>
    <numFmt numFmtId="179" formatCode="0_);\(0\)"/>
    <numFmt numFmtId="180" formatCode="0.0_);\(0.0\)"/>
    <numFmt numFmtId="181" formatCode="#,##0_);\(#,##0\)"/>
    <numFmt numFmtId="182" formatCode="#,##0.0_);\(#,##0.0\)"/>
    <numFmt numFmtId="183" formatCode="#,##0.0;[Red]\-#,##0.0"/>
    <numFmt numFmtId="184" formatCode="\(#,##0\)"/>
    <numFmt numFmtId="185" formatCode="\(#,##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4"/>
      <name val="MS UI Gothic"/>
      <family val="3"/>
      <charset val="128"/>
    </font>
    <font>
      <sz val="10"/>
      <name val="MS UI Gothic"/>
      <family val="3"/>
      <charset val="128"/>
    </font>
    <font>
      <u/>
      <sz val="10"/>
      <name val="MS UI Gothic"/>
      <family val="3"/>
      <charset val="128"/>
    </font>
    <font>
      <sz val="8"/>
      <name val="MS UI Gothic"/>
      <family val="3"/>
      <charset val="128"/>
    </font>
    <font>
      <b/>
      <sz val="8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</cellStyleXfs>
  <cellXfs count="307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11" fillId="0" borderId="9" xfId="0" applyNumberFormat="1" applyFont="1" applyFill="1" applyBorder="1" applyAlignment="1">
      <alignment horizontal="right" vertical="center"/>
    </xf>
    <xf numFmtId="177" fontId="11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176" fontId="11" fillId="0" borderId="6" xfId="0" applyNumberFormat="1" applyFont="1" applyFill="1" applyBorder="1" applyAlignment="1">
      <alignment horizontal="right" vertical="center" wrapText="1"/>
    </xf>
    <xf numFmtId="177" fontId="11" fillId="0" borderId="6" xfId="0" applyNumberFormat="1" applyFont="1" applyFill="1" applyBorder="1" applyAlignment="1">
      <alignment horizontal="right" vertical="center" wrapText="1"/>
    </xf>
    <xf numFmtId="179" fontId="5" fillId="0" borderId="0" xfId="0" applyNumberFormat="1" applyFont="1" applyFill="1">
      <alignment vertical="center"/>
    </xf>
    <xf numFmtId="180" fontId="5" fillId="0" borderId="0" xfId="0" applyNumberFormat="1" applyFont="1" applyFill="1">
      <alignment vertical="center"/>
    </xf>
    <xf numFmtId="176" fontId="11" fillId="0" borderId="19" xfId="1" applyNumberFormat="1" applyFont="1" applyFill="1" applyBorder="1" applyAlignment="1">
      <alignment horizontal="right" vertical="center"/>
    </xf>
    <xf numFmtId="177" fontId="11" fillId="0" borderId="7" xfId="1" applyNumberFormat="1" applyFont="1" applyFill="1" applyBorder="1" applyAlignment="1">
      <alignment horizontal="right" vertical="center"/>
    </xf>
    <xf numFmtId="176" fontId="11" fillId="0" borderId="7" xfId="1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 wrapText="1"/>
    </xf>
    <xf numFmtId="177" fontId="11" fillId="0" borderId="7" xfId="0" applyNumberFormat="1" applyFont="1" applyFill="1" applyBorder="1" applyAlignment="1">
      <alignment horizontal="right" vertical="center" wrapText="1"/>
    </xf>
    <xf numFmtId="176" fontId="11" fillId="0" borderId="18" xfId="0" applyNumberFormat="1" applyFont="1" applyFill="1" applyBorder="1" applyAlignment="1">
      <alignment horizontal="right" vertical="center" wrapText="1"/>
    </xf>
    <xf numFmtId="176" fontId="11" fillId="0" borderId="53" xfId="0" applyNumberFormat="1" applyFont="1" applyFill="1" applyBorder="1" applyAlignment="1">
      <alignment horizontal="right" vertical="center"/>
    </xf>
    <xf numFmtId="179" fontId="11" fillId="0" borderId="52" xfId="1" applyNumberFormat="1" applyFont="1" applyFill="1" applyBorder="1" applyAlignment="1">
      <alignment horizontal="right" vertical="center"/>
    </xf>
    <xf numFmtId="180" fontId="11" fillId="0" borderId="4" xfId="1" applyNumberFormat="1" applyFont="1" applyFill="1" applyBorder="1" applyAlignment="1">
      <alignment horizontal="right" vertical="center"/>
    </xf>
    <xf numFmtId="176" fontId="11" fillId="0" borderId="4" xfId="1" applyNumberFormat="1" applyFont="1" applyFill="1" applyBorder="1" applyAlignment="1">
      <alignment horizontal="right" vertical="center"/>
    </xf>
    <xf numFmtId="177" fontId="11" fillId="0" borderId="4" xfId="1" applyNumberFormat="1" applyFont="1" applyFill="1" applyBorder="1" applyAlignment="1">
      <alignment horizontal="right" vertical="center"/>
    </xf>
    <xf numFmtId="179" fontId="11" fillId="0" borderId="51" xfId="0" applyNumberFormat="1" applyFont="1" applyFill="1" applyBorder="1" applyAlignment="1">
      <alignment horizontal="right" vertical="center"/>
    </xf>
    <xf numFmtId="180" fontId="11" fillId="0" borderId="4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 wrapText="1"/>
    </xf>
    <xf numFmtId="177" fontId="11" fillId="0" borderId="4" xfId="0" applyNumberFormat="1" applyFont="1" applyFill="1" applyBorder="1" applyAlignment="1">
      <alignment horizontal="right" vertical="center" wrapText="1"/>
    </xf>
    <xf numFmtId="179" fontId="11" fillId="0" borderId="51" xfId="0" applyNumberFormat="1" applyFont="1" applyFill="1" applyBorder="1" applyAlignment="1">
      <alignment horizontal="right" vertical="center" wrapText="1"/>
    </xf>
    <xf numFmtId="180" fontId="11" fillId="0" borderId="4" xfId="0" applyNumberFormat="1" applyFont="1" applyFill="1" applyBorder="1" applyAlignment="1">
      <alignment horizontal="right" vertical="center" wrapText="1"/>
    </xf>
    <xf numFmtId="176" fontId="11" fillId="0" borderId="17" xfId="0" applyNumberFormat="1" applyFont="1" applyFill="1" applyBorder="1" applyAlignment="1">
      <alignment horizontal="right" vertical="center"/>
    </xf>
    <xf numFmtId="182" fontId="5" fillId="0" borderId="0" xfId="0" applyNumberFormat="1" applyFont="1" applyFill="1">
      <alignment vertical="center"/>
    </xf>
    <xf numFmtId="0" fontId="11" fillId="0" borderId="38" xfId="0" applyFont="1" applyFill="1" applyBorder="1" applyAlignment="1">
      <alignment horizontal="center" vertical="center" readingOrder="1"/>
    </xf>
    <xf numFmtId="176" fontId="11" fillId="0" borderId="11" xfId="1" applyNumberFormat="1" applyFont="1" applyFill="1" applyBorder="1" applyAlignment="1">
      <alignment horizontal="right" vertical="center"/>
    </xf>
    <xf numFmtId="177" fontId="11" fillId="0" borderId="3" xfId="1" applyNumberFormat="1" applyFont="1" applyFill="1" applyBorder="1" applyAlignment="1">
      <alignment horizontal="right" vertical="center"/>
    </xf>
    <xf numFmtId="176" fontId="11" fillId="0" borderId="3" xfId="1" applyNumberFormat="1" applyFont="1" applyFill="1" applyBorder="1" applyAlignment="1">
      <alignment horizontal="right" vertical="center"/>
    </xf>
    <xf numFmtId="176" fontId="11" fillId="0" borderId="12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 wrapText="1"/>
    </xf>
    <xf numFmtId="177" fontId="11" fillId="0" borderId="3" xfId="0" applyNumberFormat="1" applyFont="1" applyFill="1" applyBorder="1" applyAlignment="1">
      <alignment horizontal="right" vertical="center" wrapText="1"/>
    </xf>
    <xf numFmtId="176" fontId="11" fillId="0" borderId="12" xfId="0" applyNumberFormat="1" applyFont="1" applyFill="1" applyBorder="1" applyAlignment="1">
      <alignment horizontal="right" vertical="center" wrapText="1"/>
    </xf>
    <xf numFmtId="176" fontId="11" fillId="0" borderId="13" xfId="0" applyNumberFormat="1" applyFont="1" applyFill="1" applyBorder="1" applyAlignment="1">
      <alignment horizontal="right" vertical="center"/>
    </xf>
    <xf numFmtId="177" fontId="11" fillId="0" borderId="6" xfId="0" applyNumberFormat="1" applyFont="1" applyFill="1" applyBorder="1" applyAlignment="1">
      <alignment horizontal="right" vertical="center"/>
    </xf>
    <xf numFmtId="176" fontId="11" fillId="0" borderId="6" xfId="1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 wrapText="1"/>
    </xf>
    <xf numFmtId="176" fontId="11" fillId="0" borderId="6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right" vertical="center" wrapText="1"/>
    </xf>
    <xf numFmtId="49" fontId="11" fillId="0" borderId="4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vertical="center" wrapText="1"/>
    </xf>
    <xf numFmtId="177" fontId="11" fillId="0" borderId="7" xfId="0" applyNumberFormat="1" applyFont="1" applyFill="1" applyBorder="1" applyAlignment="1">
      <alignment vertical="center" wrapText="1"/>
    </xf>
    <xf numFmtId="176" fontId="11" fillId="0" borderId="7" xfId="0" applyNumberFormat="1" applyFont="1" applyFill="1" applyBorder="1" applyAlignment="1">
      <alignment vertical="center"/>
    </xf>
    <xf numFmtId="177" fontId="11" fillId="0" borderId="7" xfId="0" applyNumberFormat="1" applyFont="1" applyFill="1" applyBorder="1" applyAlignment="1">
      <alignment vertical="center"/>
    </xf>
    <xf numFmtId="181" fontId="11" fillId="0" borderId="51" xfId="0" applyNumberFormat="1" applyFont="1" applyFill="1" applyBorder="1" applyAlignment="1">
      <alignment horizontal="right" vertical="center"/>
    </xf>
    <xf numFmtId="182" fontId="11" fillId="0" borderId="4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vertical="center" wrapText="1"/>
    </xf>
    <xf numFmtId="177" fontId="11" fillId="0" borderId="4" xfId="0" applyNumberFormat="1" applyFont="1" applyFill="1" applyBorder="1" applyAlignment="1">
      <alignment vertical="center" wrapText="1"/>
    </xf>
    <xf numFmtId="177" fontId="11" fillId="0" borderId="4" xfId="0" applyNumberFormat="1" applyFont="1" applyFill="1" applyBorder="1" applyAlignment="1">
      <alignment vertical="center"/>
    </xf>
    <xf numFmtId="181" fontId="5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0" fontId="11" fillId="0" borderId="50" xfId="0" applyFont="1" applyFill="1" applyBorder="1" applyAlignment="1">
      <alignment horizontal="center" vertical="center" readingOrder="1"/>
    </xf>
    <xf numFmtId="178" fontId="11" fillId="0" borderId="3" xfId="1" applyNumberFormat="1" applyFont="1" applyFill="1" applyBorder="1" applyAlignment="1">
      <alignment horizontal="right" vertical="center"/>
    </xf>
    <xf numFmtId="49" fontId="11" fillId="0" borderId="3" xfId="1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 wrapText="1"/>
    </xf>
    <xf numFmtId="0" fontId="11" fillId="0" borderId="12" xfId="0" applyNumberFormat="1" applyFont="1" applyFill="1" applyBorder="1" applyAlignment="1">
      <alignment horizontal="right" vertical="center" wrapText="1"/>
    </xf>
    <xf numFmtId="178" fontId="11" fillId="0" borderId="3" xfId="0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vertical="center" wrapText="1"/>
    </xf>
    <xf numFmtId="49" fontId="11" fillId="0" borderId="12" xfId="0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 applyAlignment="1">
      <alignment vertical="center"/>
    </xf>
    <xf numFmtId="177" fontId="11" fillId="0" borderId="3" xfId="0" applyNumberFormat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right" vertical="center"/>
    </xf>
    <xf numFmtId="49" fontId="11" fillId="0" borderId="6" xfId="1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horizontal="right" vertical="center" wrapText="1"/>
    </xf>
    <xf numFmtId="49" fontId="11" fillId="0" borderId="9" xfId="0" applyNumberFormat="1" applyFont="1" applyFill="1" applyBorder="1" applyAlignment="1">
      <alignment horizontal="right" vertical="center" wrapText="1"/>
    </xf>
    <xf numFmtId="176" fontId="11" fillId="0" borderId="6" xfId="0" applyNumberFormat="1" applyFont="1" applyFill="1" applyBorder="1" applyAlignment="1">
      <alignment vertical="center" wrapText="1"/>
    </xf>
    <xf numFmtId="177" fontId="11" fillId="0" borderId="6" xfId="0" applyNumberFormat="1" applyFont="1" applyFill="1" applyBorder="1" applyAlignment="1">
      <alignment vertical="center" wrapText="1"/>
    </xf>
    <xf numFmtId="176" fontId="11" fillId="0" borderId="6" xfId="0" applyNumberFormat="1" applyFont="1" applyFill="1" applyBorder="1" applyAlignment="1">
      <alignment vertical="center"/>
    </xf>
    <xf numFmtId="177" fontId="11" fillId="0" borderId="6" xfId="0" applyNumberFormat="1" applyFont="1" applyFill="1" applyBorder="1" applyAlignment="1">
      <alignment vertical="center"/>
    </xf>
    <xf numFmtId="176" fontId="11" fillId="0" borderId="39" xfId="0" applyNumberFormat="1" applyFont="1" applyFill="1" applyBorder="1" applyAlignment="1">
      <alignment horizontal="right" vertical="center"/>
    </xf>
    <xf numFmtId="177" fontId="11" fillId="0" borderId="27" xfId="0" applyNumberFormat="1" applyFont="1" applyFill="1" applyBorder="1" applyAlignment="1">
      <alignment horizontal="right" vertical="center"/>
    </xf>
    <xf numFmtId="176" fontId="11" fillId="0" borderId="27" xfId="0" applyNumberFormat="1" applyFont="1" applyFill="1" applyBorder="1" applyAlignment="1">
      <alignment horizontal="right" vertical="center"/>
    </xf>
    <xf numFmtId="176" fontId="11" fillId="0" borderId="29" xfId="0" applyNumberFormat="1" applyFont="1" applyFill="1" applyBorder="1" applyAlignment="1">
      <alignment horizontal="right" vertical="center"/>
    </xf>
    <xf numFmtId="179" fontId="11" fillId="0" borderId="54" xfId="0" applyNumberFormat="1" applyFont="1" applyFill="1" applyBorder="1" applyAlignment="1">
      <alignment horizontal="right" vertical="center"/>
    </xf>
    <xf numFmtId="180" fontId="11" fillId="0" borderId="20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177" fontId="11" fillId="0" borderId="20" xfId="0" applyNumberFormat="1" applyFont="1" applyFill="1" applyBorder="1" applyAlignment="1">
      <alignment horizontal="right" vertical="center"/>
    </xf>
    <xf numFmtId="181" fontId="11" fillId="0" borderId="20" xfId="0" applyNumberFormat="1" applyFont="1" applyFill="1" applyBorder="1" applyAlignment="1">
      <alignment horizontal="right" vertical="center"/>
    </xf>
    <xf numFmtId="179" fontId="11" fillId="0" borderId="32" xfId="0" applyNumberFormat="1" applyFont="1" applyFill="1" applyBorder="1" applyAlignment="1">
      <alignment horizontal="right" vertical="center"/>
    </xf>
    <xf numFmtId="181" fontId="11" fillId="0" borderId="32" xfId="0" applyNumberFormat="1" applyFont="1" applyFill="1" applyBorder="1" applyAlignment="1">
      <alignment horizontal="right" vertical="center"/>
    </xf>
    <xf numFmtId="182" fontId="11" fillId="0" borderId="20" xfId="0" applyNumberFormat="1" applyFont="1" applyFill="1" applyBorder="1" applyAlignment="1">
      <alignment horizontal="right" vertical="center"/>
    </xf>
    <xf numFmtId="181" fontId="5" fillId="0" borderId="0" xfId="1" applyNumberFormat="1" applyFont="1" applyFill="1">
      <alignment vertical="center"/>
    </xf>
    <xf numFmtId="182" fontId="5" fillId="0" borderId="0" xfId="1" applyNumberFormat="1" applyFont="1" applyFill="1">
      <alignment vertical="center"/>
    </xf>
    <xf numFmtId="49" fontId="11" fillId="0" borderId="20" xfId="0" applyNumberFormat="1" applyFont="1" applyFill="1" applyBorder="1" applyAlignment="1">
      <alignment horizontal="right" vertical="center"/>
    </xf>
    <xf numFmtId="176" fontId="11" fillId="2" borderId="35" xfId="0" applyNumberFormat="1" applyFont="1" applyFill="1" applyBorder="1" applyAlignment="1">
      <alignment horizontal="right" vertical="center"/>
    </xf>
    <xf numFmtId="177" fontId="11" fillId="2" borderId="27" xfId="0" applyNumberFormat="1" applyFont="1" applyFill="1" applyBorder="1" applyAlignment="1">
      <alignment horizontal="right" vertical="center"/>
    </xf>
    <xf numFmtId="176" fontId="11" fillId="2" borderId="27" xfId="0" applyNumberFormat="1" applyFont="1" applyFill="1" applyBorder="1" applyAlignment="1">
      <alignment horizontal="right" vertical="center"/>
    </xf>
    <xf numFmtId="176" fontId="11" fillId="2" borderId="29" xfId="0" applyNumberFormat="1" applyFont="1" applyFill="1" applyBorder="1" applyAlignment="1">
      <alignment vertical="center"/>
    </xf>
    <xf numFmtId="176" fontId="11" fillId="2" borderId="29" xfId="0" applyNumberFormat="1" applyFont="1" applyFill="1" applyBorder="1" applyAlignment="1">
      <alignment horizontal="right" vertical="center"/>
    </xf>
    <xf numFmtId="179" fontId="11" fillId="2" borderId="54" xfId="0" applyNumberFormat="1" applyFont="1" applyFill="1" applyBorder="1" applyAlignment="1">
      <alignment vertical="center"/>
    </xf>
    <xf numFmtId="180" fontId="1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81" fontId="11" fillId="2" borderId="32" xfId="0" applyNumberFormat="1" applyFont="1" applyFill="1" applyBorder="1" applyAlignment="1">
      <alignment horizontal="right" vertical="center"/>
    </xf>
    <xf numFmtId="0" fontId="11" fillId="0" borderId="47" xfId="0" applyFont="1" applyFill="1" applyBorder="1" applyAlignment="1">
      <alignment horizontal="center" vertical="center" readingOrder="1"/>
    </xf>
    <xf numFmtId="176" fontId="11" fillId="0" borderId="1" xfId="1" applyNumberFormat="1" applyFont="1" applyFill="1" applyBorder="1" applyAlignment="1">
      <alignment horizontal="right" vertical="center"/>
    </xf>
    <xf numFmtId="177" fontId="11" fillId="0" borderId="2" xfId="1" applyNumberFormat="1" applyFont="1" applyFill="1" applyBorder="1" applyAlignment="1">
      <alignment horizontal="righ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26" xfId="0" applyNumberFormat="1" applyFont="1" applyFill="1" applyBorder="1" applyAlignment="1">
      <alignment horizontal="right" vertical="center"/>
    </xf>
    <xf numFmtId="177" fontId="11" fillId="0" borderId="2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11" fillId="5" borderId="49" xfId="0" applyFont="1" applyFill="1" applyBorder="1" applyAlignment="1">
      <alignment horizontal="center" vertical="center" readingOrder="1"/>
    </xf>
    <xf numFmtId="177" fontId="11" fillId="5" borderId="22" xfId="0" applyNumberFormat="1" applyFont="1" applyFill="1" applyBorder="1" applyAlignment="1">
      <alignment horizontal="right" vertical="center"/>
    </xf>
    <xf numFmtId="176" fontId="11" fillId="5" borderId="22" xfId="0" applyNumberFormat="1" applyFont="1" applyFill="1" applyBorder="1" applyAlignment="1">
      <alignment horizontal="right" vertical="center"/>
    </xf>
    <xf numFmtId="0" fontId="5" fillId="5" borderId="0" xfId="0" applyFont="1" applyFill="1">
      <alignment vertical="center"/>
    </xf>
    <xf numFmtId="176" fontId="12" fillId="3" borderId="35" xfId="1" applyNumberFormat="1" applyFont="1" applyFill="1" applyBorder="1" applyAlignment="1">
      <alignment horizontal="right" vertical="center"/>
    </xf>
    <xf numFmtId="177" fontId="12" fillId="3" borderId="27" xfId="1" applyNumberFormat="1" applyFont="1" applyFill="1" applyBorder="1" applyAlignment="1">
      <alignment horizontal="right" vertical="center"/>
    </xf>
    <xf numFmtId="176" fontId="12" fillId="3" borderId="27" xfId="1" applyNumberFormat="1" applyFont="1" applyFill="1" applyBorder="1" applyAlignment="1">
      <alignment horizontal="right" vertical="center"/>
    </xf>
    <xf numFmtId="177" fontId="12" fillId="3" borderId="28" xfId="1" applyNumberFormat="1" applyFont="1" applyFill="1" applyBorder="1" applyAlignment="1">
      <alignment horizontal="right" vertical="center"/>
    </xf>
    <xf numFmtId="176" fontId="12" fillId="3" borderId="29" xfId="0" applyNumberFormat="1" applyFont="1" applyFill="1" applyBorder="1" applyAlignment="1">
      <alignment horizontal="right" vertical="center"/>
    </xf>
    <xf numFmtId="177" fontId="12" fillId="3" borderId="27" xfId="0" applyNumberFormat="1" applyFont="1" applyFill="1" applyBorder="1" applyAlignment="1">
      <alignment horizontal="right" vertical="center"/>
    </xf>
    <xf numFmtId="176" fontId="12" fillId="3" borderId="27" xfId="0" applyNumberFormat="1" applyFont="1" applyFill="1" applyBorder="1" applyAlignment="1">
      <alignment horizontal="right" vertical="center"/>
    </xf>
    <xf numFmtId="177" fontId="12" fillId="3" borderId="28" xfId="0" applyNumberFormat="1" applyFont="1" applyFill="1" applyBorder="1" applyAlignment="1">
      <alignment horizontal="right" vertical="center"/>
    </xf>
    <xf numFmtId="177" fontId="12" fillId="3" borderId="3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>
      <alignment vertical="center"/>
    </xf>
    <xf numFmtId="177" fontId="7" fillId="3" borderId="0" xfId="0" applyNumberFormat="1" applyFont="1" applyFill="1">
      <alignment vertical="center"/>
    </xf>
    <xf numFmtId="0" fontId="7" fillId="3" borderId="0" xfId="0" applyFont="1" applyFill="1">
      <alignment vertical="center"/>
    </xf>
    <xf numFmtId="181" fontId="12" fillId="3" borderId="36" xfId="0" applyNumberFormat="1" applyFont="1" applyFill="1" applyBorder="1" applyAlignment="1">
      <alignment horizontal="right" vertical="center"/>
    </xf>
    <xf numFmtId="182" fontId="12" fillId="3" borderId="20" xfId="0" applyNumberFormat="1" applyFont="1" applyFill="1" applyBorder="1" applyAlignment="1">
      <alignment horizontal="right" vertical="center"/>
    </xf>
    <xf numFmtId="181" fontId="12" fillId="3" borderId="20" xfId="0" applyNumberFormat="1" applyFont="1" applyFill="1" applyBorder="1" applyAlignment="1">
      <alignment horizontal="right" vertical="center"/>
    </xf>
    <xf numFmtId="182" fontId="12" fillId="3" borderId="31" xfId="0" applyNumberFormat="1" applyFont="1" applyFill="1" applyBorder="1" applyAlignment="1">
      <alignment horizontal="right" vertical="center"/>
    </xf>
    <xf numFmtId="179" fontId="7" fillId="3" borderId="0" xfId="0" applyNumberFormat="1" applyFont="1" applyFill="1">
      <alignment vertical="center"/>
    </xf>
    <xf numFmtId="180" fontId="7" fillId="3" borderId="0" xfId="0" applyNumberFormat="1" applyFont="1" applyFill="1">
      <alignment vertical="center"/>
    </xf>
    <xf numFmtId="182" fontId="7" fillId="3" borderId="0" xfId="0" applyNumberFormat="1" applyFont="1" applyFill="1">
      <alignment vertical="center"/>
    </xf>
    <xf numFmtId="176" fontId="12" fillId="2" borderId="27" xfId="0" applyNumberFormat="1" applyFont="1" applyFill="1" applyBorder="1" applyAlignment="1">
      <alignment horizontal="right" vertical="center"/>
    </xf>
    <xf numFmtId="177" fontId="12" fillId="2" borderId="30" xfId="0" applyNumberFormat="1" applyFont="1" applyFill="1" applyBorder="1" applyAlignment="1">
      <alignment horizontal="right" vertical="center"/>
    </xf>
    <xf numFmtId="176" fontId="12" fillId="5" borderId="22" xfId="0" applyNumberFormat="1" applyFont="1" applyFill="1" applyBorder="1" applyAlignment="1">
      <alignment horizontal="right" vertical="center"/>
    </xf>
    <xf numFmtId="177" fontId="12" fillId="5" borderId="25" xfId="0" applyNumberFormat="1" applyFont="1" applyFill="1" applyBorder="1" applyAlignment="1">
      <alignment horizontal="right" vertical="center"/>
    </xf>
    <xf numFmtId="177" fontId="12" fillId="2" borderId="28" xfId="0" applyNumberFormat="1" applyFont="1" applyFill="1" applyBorder="1" applyAlignment="1">
      <alignment horizontal="right" vertical="center"/>
    </xf>
    <xf numFmtId="177" fontId="12" fillId="5" borderId="23" xfId="0" applyNumberFormat="1" applyFont="1" applyFill="1" applyBorder="1" applyAlignment="1">
      <alignment horizontal="right" vertical="center"/>
    </xf>
    <xf numFmtId="181" fontId="12" fillId="2" borderId="20" xfId="0" applyNumberFormat="1" applyFont="1" applyFill="1" applyBorder="1" applyAlignment="1">
      <alignment vertical="center"/>
    </xf>
    <xf numFmtId="182" fontId="12" fillId="2" borderId="31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>
      <alignment horizontal="right" vertical="center"/>
    </xf>
    <xf numFmtId="177" fontId="11" fillId="0" borderId="4" xfId="0" applyNumberFormat="1" applyFont="1" applyFill="1" applyBorder="1" applyAlignment="1">
      <alignment horizontal="right" vertical="center"/>
    </xf>
    <xf numFmtId="176" fontId="11" fillId="0" borderId="62" xfId="0" applyNumberFormat="1" applyFont="1" applyFill="1" applyBorder="1" applyAlignment="1">
      <alignment horizontal="right" vertical="center"/>
    </xf>
    <xf numFmtId="177" fontId="11" fillId="0" borderId="60" xfId="0" applyNumberFormat="1" applyFont="1" applyFill="1" applyBorder="1" applyAlignment="1">
      <alignment horizontal="right" vertical="center"/>
    </xf>
    <xf numFmtId="176" fontId="11" fillId="0" borderId="60" xfId="0" applyNumberFormat="1" applyFont="1" applyFill="1" applyBorder="1" applyAlignment="1">
      <alignment horizontal="right" vertical="center" wrapText="1"/>
    </xf>
    <xf numFmtId="177" fontId="11" fillId="0" borderId="60" xfId="0" applyNumberFormat="1" applyFont="1" applyFill="1" applyBorder="1" applyAlignment="1">
      <alignment horizontal="right" vertical="center" wrapText="1"/>
    </xf>
    <xf numFmtId="176" fontId="11" fillId="0" borderId="19" xfId="1" applyNumberFormat="1" applyFont="1" applyFill="1" applyBorder="1" applyAlignment="1">
      <alignment vertical="center"/>
    </xf>
    <xf numFmtId="177" fontId="11" fillId="0" borderId="7" xfId="1" applyNumberFormat="1" applyFont="1" applyFill="1" applyBorder="1" applyAlignment="1">
      <alignment vertical="center"/>
    </xf>
    <xf numFmtId="176" fontId="11" fillId="0" borderId="7" xfId="1" applyNumberFormat="1" applyFont="1" applyFill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11" fillId="0" borderId="59" xfId="1" applyNumberFormat="1" applyFont="1" applyFill="1" applyBorder="1" applyAlignment="1">
      <alignment vertical="center"/>
    </xf>
    <xf numFmtId="177" fontId="11" fillId="0" borderId="60" xfId="1" applyNumberFormat="1" applyFont="1" applyFill="1" applyBorder="1" applyAlignment="1">
      <alignment vertical="center"/>
    </xf>
    <xf numFmtId="176" fontId="11" fillId="0" borderId="60" xfId="1" applyNumberFormat="1" applyFont="1" applyFill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77" fontId="11" fillId="0" borderId="35" xfId="1" applyNumberFormat="1" applyFont="1" applyFill="1" applyBorder="1" applyAlignment="1">
      <alignment vertical="center"/>
    </xf>
    <xf numFmtId="177" fontId="11" fillId="0" borderId="27" xfId="1" applyNumberFormat="1" applyFont="1" applyFill="1" applyBorder="1" applyAlignment="1">
      <alignment vertical="center"/>
    </xf>
    <xf numFmtId="177" fontId="11" fillId="0" borderId="63" xfId="0" applyNumberFormat="1" applyFont="1" applyFill="1" applyBorder="1" applyAlignment="1">
      <alignment horizontal="right" vertical="center"/>
    </xf>
    <xf numFmtId="176" fontId="11" fillId="0" borderId="48" xfId="0" applyNumberFormat="1" applyFont="1" applyFill="1" applyBorder="1" applyAlignment="1">
      <alignment horizontal="right" vertical="center"/>
    </xf>
    <xf numFmtId="176" fontId="11" fillId="0" borderId="63" xfId="0" applyNumberFormat="1" applyFont="1" applyFill="1" applyBorder="1" applyAlignment="1">
      <alignment horizontal="right" vertical="center"/>
    </xf>
    <xf numFmtId="184" fontId="11" fillId="0" borderId="51" xfId="0" applyNumberFormat="1" applyFont="1" applyFill="1" applyBorder="1" applyAlignment="1">
      <alignment horizontal="right" vertical="center"/>
    </xf>
    <xf numFmtId="184" fontId="11" fillId="0" borderId="4" xfId="0" applyNumberFormat="1" applyFont="1" applyFill="1" applyBorder="1" applyAlignment="1">
      <alignment horizontal="right" vertical="center" wrapText="1"/>
    </xf>
    <xf numFmtId="185" fontId="11" fillId="0" borderId="4" xfId="0" applyNumberFormat="1" applyFont="1" applyFill="1" applyBorder="1" applyAlignment="1">
      <alignment horizontal="right" vertical="center"/>
    </xf>
    <xf numFmtId="185" fontId="11" fillId="0" borderId="4" xfId="0" applyNumberFormat="1" applyFont="1" applyFill="1" applyBorder="1" applyAlignment="1">
      <alignment horizontal="right" vertical="center" wrapText="1"/>
    </xf>
    <xf numFmtId="176" fontId="11" fillId="0" borderId="18" xfId="0" applyNumberFormat="1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184" fontId="12" fillId="3" borderId="32" xfId="0" applyNumberFormat="1" applyFont="1" applyFill="1" applyBorder="1" applyAlignment="1">
      <alignment horizontal="right" vertical="center"/>
    </xf>
    <xf numFmtId="185" fontId="12" fillId="3" borderId="20" xfId="0" applyNumberFormat="1" applyFont="1" applyFill="1" applyBorder="1" applyAlignment="1">
      <alignment horizontal="right" vertical="center"/>
    </xf>
    <xf numFmtId="184" fontId="12" fillId="3" borderId="20" xfId="0" applyNumberFormat="1" applyFont="1" applyFill="1" applyBorder="1" applyAlignment="1">
      <alignment horizontal="right" vertical="center" wrapText="1"/>
    </xf>
    <xf numFmtId="185" fontId="12" fillId="3" borderId="20" xfId="0" applyNumberFormat="1" applyFont="1" applyFill="1" applyBorder="1" applyAlignment="1">
      <alignment horizontal="right" vertical="center" wrapText="1"/>
    </xf>
    <xf numFmtId="176" fontId="11" fillId="0" borderId="64" xfId="0" applyNumberFormat="1" applyFont="1" applyFill="1" applyBorder="1" applyAlignment="1">
      <alignment horizontal="right" vertical="center"/>
    </xf>
    <xf numFmtId="184" fontId="11" fillId="0" borderId="32" xfId="0" applyNumberFormat="1" applyFont="1" applyFill="1" applyBorder="1" applyAlignment="1">
      <alignment horizontal="right" vertical="center"/>
    </xf>
    <xf numFmtId="185" fontId="11" fillId="0" borderId="20" xfId="0" applyNumberFormat="1" applyFont="1" applyFill="1" applyBorder="1" applyAlignment="1">
      <alignment horizontal="right" vertical="center"/>
    </xf>
    <xf numFmtId="184" fontId="11" fillId="0" borderId="20" xfId="0" applyNumberFormat="1" applyFont="1" applyFill="1" applyBorder="1" applyAlignment="1">
      <alignment horizontal="right" vertical="center" wrapText="1"/>
    </xf>
    <xf numFmtId="185" fontId="11" fillId="0" borderId="20" xfId="0" applyNumberFormat="1" applyFont="1" applyFill="1" applyBorder="1" applyAlignment="1">
      <alignment horizontal="right" vertical="center" wrapText="1"/>
    </xf>
    <xf numFmtId="0" fontId="5" fillId="0" borderId="51" xfId="0" applyFont="1" applyBorder="1" applyAlignment="1">
      <alignment vertical="center"/>
    </xf>
    <xf numFmtId="176" fontId="11" fillId="0" borderId="18" xfId="0" applyNumberFormat="1" applyFont="1" applyFill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84" fontId="12" fillId="6" borderId="20" xfId="1" applyNumberFormat="1" applyFont="1" applyFill="1" applyBorder="1" applyAlignment="1">
      <alignment horizontal="right" vertical="center"/>
    </xf>
    <xf numFmtId="185" fontId="12" fillId="6" borderId="31" xfId="1" applyNumberFormat="1" applyFont="1" applyFill="1" applyBorder="1" applyAlignment="1">
      <alignment horizontal="right" vertical="center"/>
    </xf>
    <xf numFmtId="184" fontId="12" fillId="3" borderId="20" xfId="1" applyNumberFormat="1" applyFont="1" applyFill="1" applyBorder="1" applyAlignment="1">
      <alignment horizontal="right" vertical="center"/>
    </xf>
    <xf numFmtId="185" fontId="12" fillId="3" borderId="31" xfId="1" applyNumberFormat="1" applyFont="1" applyFill="1" applyBorder="1" applyAlignment="1">
      <alignment horizontal="right" vertical="center"/>
    </xf>
    <xf numFmtId="184" fontId="11" fillId="6" borderId="32" xfId="0" applyNumberFormat="1" applyFont="1" applyFill="1" applyBorder="1" applyAlignment="1">
      <alignment horizontal="right" vertical="center"/>
    </xf>
    <xf numFmtId="185" fontId="11" fillId="6" borderId="20" xfId="0" applyNumberFormat="1" applyFont="1" applyFill="1" applyBorder="1" applyAlignment="1">
      <alignment horizontal="right" vertical="center"/>
    </xf>
    <xf numFmtId="184" fontId="11" fillId="6" borderId="20" xfId="0" applyNumberFormat="1" applyFont="1" applyFill="1" applyBorder="1" applyAlignment="1">
      <alignment horizontal="right" vertical="center" wrapText="1"/>
    </xf>
    <xf numFmtId="185" fontId="11" fillId="6" borderId="20" xfId="0" applyNumberFormat="1" applyFont="1" applyFill="1" applyBorder="1" applyAlignment="1">
      <alignment horizontal="right" vertical="center" wrapText="1"/>
    </xf>
    <xf numFmtId="184" fontId="11" fillId="0" borderId="9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184" fontId="11" fillId="0" borderId="6" xfId="0" applyNumberFormat="1" applyFont="1" applyFill="1" applyBorder="1" applyAlignment="1">
      <alignment horizontal="right" vertical="center" wrapText="1"/>
    </xf>
    <xf numFmtId="185" fontId="11" fillId="0" borderId="6" xfId="0" applyNumberFormat="1" applyFont="1" applyFill="1" applyBorder="1" applyAlignment="1">
      <alignment horizontal="right" vertical="center" wrapText="1"/>
    </xf>
    <xf numFmtId="176" fontId="11" fillId="0" borderId="62" xfId="0" applyNumberFormat="1" applyFont="1" applyFill="1" applyBorder="1" applyAlignment="1">
      <alignment vertical="center"/>
    </xf>
    <xf numFmtId="177" fontId="11" fillId="0" borderId="60" xfId="0" applyNumberFormat="1" applyFont="1" applyFill="1" applyBorder="1" applyAlignment="1">
      <alignment vertical="center"/>
    </xf>
    <xf numFmtId="176" fontId="11" fillId="0" borderId="60" xfId="0" applyNumberFormat="1" applyFont="1" applyFill="1" applyBorder="1" applyAlignment="1">
      <alignment vertical="center"/>
    </xf>
    <xf numFmtId="176" fontId="11" fillId="0" borderId="62" xfId="0" applyNumberFormat="1" applyFont="1" applyFill="1" applyBorder="1" applyAlignment="1">
      <alignment vertical="center" wrapText="1"/>
    </xf>
    <xf numFmtId="177" fontId="11" fillId="0" borderId="60" xfId="0" applyNumberFormat="1" applyFont="1" applyFill="1" applyBorder="1" applyAlignment="1">
      <alignment vertical="center" wrapText="1"/>
    </xf>
    <xf numFmtId="176" fontId="11" fillId="0" borderId="60" xfId="0" applyNumberFormat="1" applyFont="1" applyFill="1" applyBorder="1" applyAlignment="1">
      <alignment vertical="center" wrapText="1"/>
    </xf>
    <xf numFmtId="181" fontId="12" fillId="2" borderId="20" xfId="0" applyNumberFormat="1" applyFont="1" applyFill="1" applyBorder="1" applyAlignment="1">
      <alignment horizontal="right" vertical="center"/>
    </xf>
    <xf numFmtId="182" fontId="12" fillId="2" borderId="31" xfId="0" applyNumberFormat="1" applyFont="1" applyFill="1" applyBorder="1" applyAlignment="1">
      <alignment horizontal="right" vertical="center"/>
    </xf>
    <xf numFmtId="176" fontId="11" fillId="0" borderId="29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>
      <alignment vertical="center"/>
    </xf>
    <xf numFmtId="176" fontId="11" fillId="0" borderId="35" xfId="0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82" fontId="11" fillId="2" borderId="20" xfId="0" applyNumberFormat="1" applyFont="1" applyFill="1" applyBorder="1" applyAlignment="1">
      <alignment horizontal="right" vertical="center"/>
    </xf>
    <xf numFmtId="0" fontId="11" fillId="0" borderId="0" xfId="2" applyFont="1" applyFill="1" applyBorder="1"/>
    <xf numFmtId="0" fontId="11" fillId="0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176" fontId="12" fillId="4" borderId="7" xfId="1" applyNumberFormat="1" applyFont="1" applyFill="1" applyBorder="1" applyAlignment="1">
      <alignment horizontal="right" vertical="center"/>
    </xf>
    <xf numFmtId="183" fontId="12" fillId="4" borderId="8" xfId="1" applyNumberFormat="1" applyFont="1" applyFill="1" applyBorder="1" applyAlignment="1">
      <alignment horizontal="right" vertical="center"/>
    </xf>
    <xf numFmtId="0" fontId="12" fillId="4" borderId="23" xfId="0" applyFont="1" applyFill="1" applyBorder="1" applyAlignment="1">
      <alignment horizontal="center" vertical="center" wrapText="1"/>
    </xf>
    <xf numFmtId="176" fontId="12" fillId="4" borderId="4" xfId="1" applyNumberFormat="1" applyFont="1" applyFill="1" applyBorder="1" applyAlignment="1">
      <alignment horizontal="right" vertical="center"/>
    </xf>
    <xf numFmtId="183" fontId="12" fillId="4" borderId="16" xfId="1" applyNumberFormat="1" applyFont="1" applyFill="1" applyBorder="1" applyAlignment="1">
      <alignment horizontal="right" vertical="center"/>
    </xf>
    <xf numFmtId="176" fontId="12" fillId="4" borderId="27" xfId="0" applyNumberFormat="1" applyFont="1" applyFill="1" applyBorder="1" applyAlignment="1">
      <alignment horizontal="right" vertical="center"/>
    </xf>
    <xf numFmtId="177" fontId="12" fillId="4" borderId="28" xfId="0" applyNumberFormat="1" applyFont="1" applyFill="1" applyBorder="1" applyAlignment="1">
      <alignment horizontal="right" vertical="center"/>
    </xf>
    <xf numFmtId="181" fontId="12" fillId="4" borderId="20" xfId="0" applyNumberFormat="1" applyFont="1" applyFill="1" applyBorder="1" applyAlignment="1">
      <alignment horizontal="right" vertical="center"/>
    </xf>
    <xf numFmtId="182" fontId="12" fillId="4" borderId="31" xfId="0" applyNumberFormat="1" applyFont="1" applyFill="1" applyBorder="1" applyAlignment="1">
      <alignment horizontal="right" vertical="center"/>
    </xf>
    <xf numFmtId="176" fontId="12" fillId="4" borderId="20" xfId="1" applyNumberFormat="1" applyFont="1" applyFill="1" applyBorder="1" applyAlignment="1">
      <alignment horizontal="right" vertical="center"/>
    </xf>
    <xf numFmtId="183" fontId="12" fillId="4" borderId="31" xfId="1" applyNumberFormat="1" applyFont="1" applyFill="1" applyBorder="1" applyAlignment="1">
      <alignment horizontal="right" vertical="center"/>
    </xf>
    <xf numFmtId="176" fontId="12" fillId="4" borderId="27" xfId="0" applyNumberFormat="1" applyFont="1" applyFill="1" applyBorder="1" applyAlignment="1">
      <alignment vertical="center"/>
    </xf>
    <xf numFmtId="177" fontId="12" fillId="4" borderId="28" xfId="0" applyNumberFormat="1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176" fontId="12" fillId="4" borderId="6" xfId="1" applyNumberFormat="1" applyFont="1" applyFill="1" applyBorder="1" applyAlignment="1">
      <alignment horizontal="right" vertical="center"/>
    </xf>
    <xf numFmtId="183" fontId="12" fillId="4" borderId="14" xfId="1" applyNumberFormat="1" applyFont="1" applyFill="1" applyBorder="1" applyAlignment="1">
      <alignment horizontal="right" vertical="center"/>
    </xf>
    <xf numFmtId="184" fontId="12" fillId="4" borderId="4" xfId="1" applyNumberFormat="1" applyFont="1" applyFill="1" applyBorder="1" applyAlignment="1">
      <alignment horizontal="right" vertical="center"/>
    </xf>
    <xf numFmtId="185" fontId="12" fillId="4" borderId="16" xfId="1" applyNumberFormat="1" applyFont="1" applyFill="1" applyBorder="1" applyAlignment="1">
      <alignment horizontal="right" vertical="center"/>
    </xf>
    <xf numFmtId="177" fontId="12" fillId="4" borderId="14" xfId="1" applyNumberFormat="1" applyFont="1" applyFill="1" applyBorder="1" applyAlignment="1">
      <alignment horizontal="right" vertical="center"/>
    </xf>
    <xf numFmtId="177" fontId="12" fillId="4" borderId="8" xfId="1" applyNumberFormat="1" applyFont="1" applyFill="1" applyBorder="1" applyAlignment="1">
      <alignment horizontal="right" vertical="center"/>
    </xf>
    <xf numFmtId="184" fontId="12" fillId="4" borderId="6" xfId="1" applyNumberFormat="1" applyFont="1" applyFill="1" applyBorder="1" applyAlignment="1">
      <alignment horizontal="right" vertical="center"/>
    </xf>
    <xf numFmtId="185" fontId="12" fillId="4" borderId="14" xfId="1" applyNumberFormat="1" applyFont="1" applyFill="1" applyBorder="1" applyAlignment="1">
      <alignment horizontal="right" vertical="center"/>
    </xf>
    <xf numFmtId="176" fontId="12" fillId="4" borderId="7" xfId="1" applyNumberFormat="1" applyFont="1" applyFill="1" applyBorder="1" applyAlignment="1">
      <alignment vertical="center"/>
    </xf>
    <xf numFmtId="177" fontId="12" fillId="4" borderId="8" xfId="1" applyNumberFormat="1" applyFont="1" applyFill="1" applyBorder="1" applyAlignment="1">
      <alignment vertical="center"/>
    </xf>
    <xf numFmtId="184" fontId="12" fillId="4" borderId="20" xfId="1" applyNumberFormat="1" applyFont="1" applyFill="1" applyBorder="1" applyAlignment="1">
      <alignment horizontal="right" vertical="center"/>
    </xf>
    <xf numFmtId="185" fontId="12" fillId="4" borderId="31" xfId="1" applyNumberFormat="1" applyFont="1" applyFill="1" applyBorder="1" applyAlignment="1">
      <alignment horizontal="right" vertical="center"/>
    </xf>
    <xf numFmtId="176" fontId="12" fillId="4" borderId="60" xfId="1" applyNumberFormat="1" applyFont="1" applyFill="1" applyBorder="1" applyAlignment="1">
      <alignment vertical="center"/>
    </xf>
    <xf numFmtId="177" fontId="12" fillId="4" borderId="61" xfId="1" applyNumberFormat="1" applyFont="1" applyFill="1" applyBorder="1" applyAlignment="1">
      <alignment vertical="center"/>
    </xf>
    <xf numFmtId="0" fontId="12" fillId="4" borderId="25" xfId="0" applyFont="1" applyFill="1" applyBorder="1" applyAlignment="1">
      <alignment horizontal="center" vertical="center" wrapText="1"/>
    </xf>
    <xf numFmtId="179" fontId="12" fillId="4" borderId="6" xfId="1" applyNumberFormat="1" applyFont="1" applyFill="1" applyBorder="1" applyAlignment="1">
      <alignment horizontal="right" vertical="center"/>
    </xf>
    <xf numFmtId="177" fontId="12" fillId="4" borderId="15" xfId="1" applyNumberFormat="1" applyFont="1" applyFill="1" applyBorder="1" applyAlignment="1">
      <alignment horizontal="right" vertical="center"/>
    </xf>
    <xf numFmtId="179" fontId="12" fillId="4" borderId="4" xfId="1" applyNumberFormat="1" applyFont="1" applyFill="1" applyBorder="1" applyAlignment="1">
      <alignment horizontal="right" vertical="center"/>
    </xf>
    <xf numFmtId="180" fontId="12" fillId="4" borderId="33" xfId="1" applyNumberFormat="1" applyFont="1" applyFill="1" applyBorder="1" applyAlignment="1">
      <alignment horizontal="right" vertical="center"/>
    </xf>
    <xf numFmtId="179" fontId="12" fillId="4" borderId="7" xfId="1" applyNumberFormat="1" applyFont="1" applyFill="1" applyBorder="1" applyAlignment="1">
      <alignment horizontal="right" vertical="center"/>
    </xf>
    <xf numFmtId="177" fontId="12" fillId="4" borderId="10" xfId="1" applyNumberFormat="1" applyFont="1" applyFill="1" applyBorder="1" applyAlignment="1">
      <alignment horizontal="right" vertical="center"/>
    </xf>
    <xf numFmtId="179" fontId="12" fillId="4" borderId="20" xfId="1" applyNumberFormat="1" applyFont="1" applyFill="1" applyBorder="1" applyAlignment="1">
      <alignment horizontal="right" vertical="center"/>
    </xf>
    <xf numFmtId="180" fontId="12" fillId="4" borderId="34" xfId="1" applyNumberFormat="1" applyFont="1" applyFill="1" applyBorder="1" applyAlignment="1">
      <alignment horizontal="right" vertical="center"/>
    </xf>
    <xf numFmtId="179" fontId="12" fillId="4" borderId="27" xfId="0" applyNumberFormat="1" applyFont="1" applyFill="1" applyBorder="1" applyAlignment="1">
      <alignment horizontal="right" vertical="center"/>
    </xf>
    <xf numFmtId="177" fontId="12" fillId="4" borderId="30" xfId="0" applyNumberFormat="1" applyFont="1" applyFill="1" applyBorder="1" applyAlignment="1">
      <alignment horizontal="right" vertical="center"/>
    </xf>
    <xf numFmtId="0" fontId="11" fillId="0" borderId="44" xfId="0" applyFont="1" applyFill="1" applyBorder="1" applyAlignment="1">
      <alignment horizontal="center" vertical="center" readingOrder="1"/>
    </xf>
    <xf numFmtId="178" fontId="11" fillId="0" borderId="6" xfId="1" applyNumberFormat="1" applyFont="1" applyFill="1" applyBorder="1" applyAlignment="1">
      <alignment horizontal="right" vertical="center"/>
    </xf>
    <xf numFmtId="0" fontId="11" fillId="0" borderId="6" xfId="1" applyNumberFormat="1" applyFont="1" applyFill="1" applyBorder="1" applyAlignment="1">
      <alignment horizontal="right" vertical="center"/>
    </xf>
    <xf numFmtId="183" fontId="11" fillId="0" borderId="6" xfId="1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 wrapText="1"/>
    </xf>
    <xf numFmtId="180" fontId="12" fillId="4" borderId="14" xfId="1" applyNumberFormat="1" applyFont="1" applyFill="1" applyBorder="1" applyAlignment="1">
      <alignment horizontal="right" vertical="center"/>
    </xf>
    <xf numFmtId="0" fontId="11" fillId="0" borderId="5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184" fontId="12" fillId="3" borderId="54" xfId="0" applyNumberFormat="1" applyFont="1" applyFill="1" applyBorder="1" applyAlignment="1">
      <alignment horizontal="right" vertical="center"/>
    </xf>
    <xf numFmtId="176" fontId="11" fillId="0" borderId="5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vertical="center"/>
    </xf>
    <xf numFmtId="176" fontId="11" fillId="0" borderId="6" xfId="1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 wrapText="1"/>
    </xf>
    <xf numFmtId="0" fontId="11" fillId="0" borderId="38" xfId="0" applyFont="1" applyFill="1" applyBorder="1" applyAlignment="1">
      <alignment horizontal="center" vertical="center" shrinkToFit="1" readingOrder="1"/>
    </xf>
    <xf numFmtId="176" fontId="12" fillId="4" borderId="3" xfId="1" applyNumberFormat="1" applyFont="1" applyFill="1" applyBorder="1" applyAlignment="1">
      <alignment horizontal="right" vertical="center"/>
    </xf>
    <xf numFmtId="183" fontId="12" fillId="4" borderId="65" xfId="1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right" vertical="center"/>
    </xf>
    <xf numFmtId="0" fontId="11" fillId="0" borderId="44" xfId="0" applyFont="1" applyFill="1" applyBorder="1" applyAlignment="1">
      <alignment horizontal="center" vertical="center" readingOrder="1"/>
    </xf>
    <xf numFmtId="0" fontId="5" fillId="0" borderId="55" xfId="0" applyFont="1" applyBorder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textRotation="255" readingOrder="1"/>
    </xf>
    <xf numFmtId="0" fontId="11" fillId="2" borderId="42" xfId="0" applyFont="1" applyFill="1" applyBorder="1" applyAlignment="1">
      <alignment horizontal="center" vertical="center" textRotation="255" readingOrder="1"/>
    </xf>
    <xf numFmtId="0" fontId="11" fillId="0" borderId="37" xfId="0" applyFont="1" applyFill="1" applyBorder="1" applyAlignment="1">
      <alignment horizontal="center" vertical="center" readingOrder="1"/>
    </xf>
    <xf numFmtId="0" fontId="5" fillId="0" borderId="45" xfId="0" applyFont="1" applyBorder="1">
      <alignment vertical="center"/>
    </xf>
    <xf numFmtId="0" fontId="11" fillId="0" borderId="50" xfId="0" applyFont="1" applyFill="1" applyBorder="1" applyAlignment="1">
      <alignment horizontal="center" vertical="center" readingOrder="1"/>
    </xf>
    <xf numFmtId="0" fontId="11" fillId="0" borderId="58" xfId="0" applyFont="1" applyFill="1" applyBorder="1" applyAlignment="1">
      <alignment horizontal="center" vertical="center" readingOrder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readingOrder="1"/>
    </xf>
    <xf numFmtId="0" fontId="12" fillId="3" borderId="40" xfId="0" applyFont="1" applyFill="1" applyBorder="1" applyAlignment="1">
      <alignment horizontal="center" vertical="center" readingOrder="1"/>
    </xf>
    <xf numFmtId="0" fontId="12" fillId="3" borderId="42" xfId="0" applyFont="1" applyFill="1" applyBorder="1" applyAlignment="1">
      <alignment horizontal="center" vertical="center" readingOrder="1"/>
    </xf>
    <xf numFmtId="0" fontId="12" fillId="3" borderId="43" xfId="0" applyFont="1" applyFill="1" applyBorder="1" applyAlignment="1">
      <alignment horizontal="center" vertical="center" readingOrder="1"/>
    </xf>
    <xf numFmtId="0" fontId="11" fillId="2" borderId="40" xfId="0" applyFont="1" applyFill="1" applyBorder="1" applyAlignment="1">
      <alignment horizontal="center" vertical="center" readingOrder="1"/>
    </xf>
    <xf numFmtId="0" fontId="5" fillId="0" borderId="43" xfId="0" applyFont="1" applyBorder="1">
      <alignment vertical="center"/>
    </xf>
    <xf numFmtId="0" fontId="11" fillId="5" borderId="37" xfId="0" applyFont="1" applyFill="1" applyBorder="1" applyAlignment="1">
      <alignment horizontal="center" vertical="center" textRotation="255" readingOrder="1"/>
    </xf>
    <xf numFmtId="0" fontId="11" fillId="5" borderId="44" xfId="0" applyFont="1" applyFill="1" applyBorder="1" applyAlignment="1">
      <alignment horizontal="center" vertical="center" textRotation="255" readingOrder="1"/>
    </xf>
    <xf numFmtId="0" fontId="11" fillId="5" borderId="41" xfId="0" applyFont="1" applyFill="1" applyBorder="1" applyAlignment="1">
      <alignment horizontal="center" vertical="center" textRotation="255" readingOrder="1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5"/>
  <sheetViews>
    <sheetView tabSelected="1" view="pageBreakPreview" zoomScaleNormal="100" workbookViewId="0">
      <pane xSplit="2" ySplit="6" topLeftCell="C7" activePane="bottomRight" state="frozenSplit"/>
      <selection pane="topRight" activeCell="S1" sqref="S1"/>
      <selection pane="bottomLeft" activeCell="A17" sqref="A17"/>
      <selection pane="bottomRight" activeCell="AY62" sqref="AY62"/>
    </sheetView>
  </sheetViews>
  <sheetFormatPr defaultRowHeight="13.5"/>
  <cols>
    <col min="1" max="1" width="3.25" style="4" customWidth="1"/>
    <col min="2" max="2" width="8.75" style="1" customWidth="1"/>
    <col min="3" max="3" width="3.625" style="4" customWidth="1"/>
    <col min="4" max="4" width="5.625" style="4" customWidth="1"/>
    <col min="5" max="5" width="3.625" style="4" customWidth="1"/>
    <col min="6" max="6" width="6.625" style="4" customWidth="1"/>
    <col min="7" max="7" width="3.625" style="4" customWidth="1"/>
    <col min="8" max="8" width="5.625" style="4" customWidth="1"/>
    <col min="9" max="9" width="3.625" style="4" customWidth="1"/>
    <col min="10" max="10" width="6.75" style="4" customWidth="1"/>
    <col min="11" max="11" width="3.625" style="4" customWidth="1"/>
    <col min="12" max="12" width="6.375" style="4" customWidth="1"/>
    <col min="13" max="13" width="3.625" style="4" customWidth="1"/>
    <col min="14" max="14" width="6.5" style="4" customWidth="1"/>
    <col min="15" max="15" width="3.625" style="4" customWidth="1"/>
    <col min="16" max="16" width="5.625" style="4" customWidth="1"/>
    <col min="17" max="17" width="4.375" style="4" customWidth="1"/>
    <col min="18" max="18" width="6.75" style="4" customWidth="1"/>
    <col min="19" max="19" width="3.625" style="4" customWidth="1"/>
    <col min="20" max="20" width="7" style="4" customWidth="1"/>
    <col min="21" max="21" width="4" style="4" customWidth="1"/>
    <col min="22" max="22" width="6.375" style="4" customWidth="1"/>
    <col min="23" max="23" width="3.625" style="4" customWidth="1"/>
    <col min="24" max="24" width="7" style="4" customWidth="1"/>
    <col min="25" max="25" width="4.625" style="4" customWidth="1"/>
    <col min="26" max="26" width="6.625" style="4" customWidth="1"/>
    <col min="27" max="27" width="3.625" style="4" customWidth="1"/>
    <col min="28" max="28" width="5.625" style="4" customWidth="1"/>
    <col min="29" max="29" width="3.625" style="4" customWidth="1"/>
    <col min="30" max="30" width="5.625" style="4" customWidth="1"/>
    <col min="31" max="31" width="3.625" style="4" customWidth="1"/>
    <col min="32" max="32" width="5.625" style="4" customWidth="1"/>
    <col min="33" max="33" width="3.625" style="4" customWidth="1"/>
    <col min="34" max="34" width="6.75" style="4" customWidth="1"/>
    <col min="35" max="35" width="3.625" style="4" customWidth="1"/>
    <col min="36" max="36" width="5.625" style="4" customWidth="1"/>
    <col min="37" max="37" width="3.625" style="4" customWidth="1"/>
    <col min="38" max="38" width="5.625" style="4" customWidth="1"/>
    <col min="39" max="39" width="3.625" style="4" customWidth="1"/>
    <col min="40" max="40" width="5.625" style="4" customWidth="1"/>
    <col min="41" max="41" width="3.625" style="4" customWidth="1"/>
    <col min="42" max="42" width="6.125" style="4" customWidth="1"/>
    <col min="43" max="43" width="4.25" style="4" customWidth="1"/>
    <col min="44" max="44" width="6.375" style="4" customWidth="1"/>
    <col min="45" max="45" width="4.875" style="4" customWidth="1"/>
    <col min="46" max="46" width="6.375" style="4" customWidth="1"/>
    <col min="47" max="47" width="3.625" style="4" customWidth="1"/>
    <col min="48" max="48" width="7" style="4" customWidth="1"/>
    <col min="49" max="49" width="3.875" style="4" customWidth="1"/>
    <col min="50" max="50" width="7.625" style="4" customWidth="1"/>
    <col min="51" max="51" width="9" style="4"/>
    <col min="52" max="52" width="10.25" style="4" bestFit="1" customWidth="1"/>
    <col min="53" max="53" width="9" style="4"/>
    <col min="54" max="54" width="10.25" style="4" bestFit="1" customWidth="1"/>
    <col min="55" max="16384" width="9" style="4"/>
  </cols>
  <sheetData>
    <row r="1" spans="1:52" ht="17.25">
      <c r="A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276" t="s">
        <v>47</v>
      </c>
      <c r="AU1" s="276"/>
      <c r="AV1" s="276"/>
      <c r="AW1" s="276"/>
      <c r="AX1" s="276"/>
    </row>
    <row r="2" spans="1:52" ht="14.25">
      <c r="A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77" t="s">
        <v>0</v>
      </c>
      <c r="AV2" s="277"/>
      <c r="AW2" s="277"/>
      <c r="AX2" s="277"/>
    </row>
    <row r="3" spans="1:52" ht="15" customHeight="1">
      <c r="A3" s="294" t="s">
        <v>8</v>
      </c>
      <c r="B3" s="294" t="s">
        <v>27</v>
      </c>
      <c r="C3" s="285" t="s">
        <v>1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97"/>
    </row>
    <row r="4" spans="1:52" ht="15" customHeight="1">
      <c r="A4" s="295"/>
      <c r="B4" s="295"/>
      <c r="C4" s="285" t="s">
        <v>9</v>
      </c>
      <c r="D4" s="286"/>
      <c r="E4" s="286"/>
      <c r="F4" s="286"/>
      <c r="G4" s="286"/>
      <c r="H4" s="286"/>
      <c r="I4" s="286"/>
      <c r="J4" s="287"/>
      <c r="K4" s="273" t="s">
        <v>48</v>
      </c>
      <c r="L4" s="274"/>
      <c r="M4" s="274"/>
      <c r="N4" s="274"/>
      <c r="O4" s="274"/>
      <c r="P4" s="274"/>
      <c r="Q4" s="274"/>
      <c r="R4" s="275"/>
      <c r="S4" s="273" t="s">
        <v>49</v>
      </c>
      <c r="T4" s="274"/>
      <c r="U4" s="274"/>
      <c r="V4" s="274"/>
      <c r="W4" s="274"/>
      <c r="X4" s="274"/>
      <c r="Y4" s="274"/>
      <c r="Z4" s="275"/>
      <c r="AA4" s="273" t="s">
        <v>50</v>
      </c>
      <c r="AB4" s="274"/>
      <c r="AC4" s="274"/>
      <c r="AD4" s="274"/>
      <c r="AE4" s="274"/>
      <c r="AF4" s="274"/>
      <c r="AG4" s="274"/>
      <c r="AH4" s="275"/>
      <c r="AI4" s="273" t="s">
        <v>46</v>
      </c>
      <c r="AJ4" s="274"/>
      <c r="AK4" s="274"/>
      <c r="AL4" s="274"/>
      <c r="AM4" s="274"/>
      <c r="AN4" s="274"/>
      <c r="AO4" s="274"/>
      <c r="AP4" s="275"/>
      <c r="AQ4" s="273" t="s">
        <v>2</v>
      </c>
      <c r="AR4" s="274"/>
      <c r="AS4" s="274"/>
      <c r="AT4" s="274"/>
      <c r="AU4" s="274"/>
      <c r="AV4" s="274"/>
      <c r="AW4" s="274"/>
      <c r="AX4" s="281"/>
    </row>
    <row r="5" spans="1:52" ht="15" customHeight="1">
      <c r="A5" s="295"/>
      <c r="B5" s="295"/>
      <c r="C5" s="280" t="s">
        <v>6</v>
      </c>
      <c r="D5" s="274"/>
      <c r="E5" s="274" t="s">
        <v>51</v>
      </c>
      <c r="F5" s="274"/>
      <c r="G5" s="274" t="s">
        <v>3</v>
      </c>
      <c r="H5" s="274"/>
      <c r="I5" s="282" t="s">
        <v>35</v>
      </c>
      <c r="J5" s="284"/>
      <c r="K5" s="280" t="s">
        <v>6</v>
      </c>
      <c r="L5" s="274"/>
      <c r="M5" s="274" t="s">
        <v>51</v>
      </c>
      <c r="N5" s="274"/>
      <c r="O5" s="274" t="s">
        <v>3</v>
      </c>
      <c r="P5" s="274"/>
      <c r="Q5" s="282" t="s">
        <v>35</v>
      </c>
      <c r="R5" s="284"/>
      <c r="S5" s="280" t="s">
        <v>6</v>
      </c>
      <c r="T5" s="274"/>
      <c r="U5" s="274" t="s">
        <v>51</v>
      </c>
      <c r="V5" s="274"/>
      <c r="W5" s="274" t="s">
        <v>3</v>
      </c>
      <c r="X5" s="274"/>
      <c r="Y5" s="282" t="s">
        <v>35</v>
      </c>
      <c r="Z5" s="284"/>
      <c r="AA5" s="280" t="s">
        <v>6</v>
      </c>
      <c r="AB5" s="274"/>
      <c r="AC5" s="274" t="s">
        <v>51</v>
      </c>
      <c r="AD5" s="274"/>
      <c r="AE5" s="274" t="s">
        <v>3</v>
      </c>
      <c r="AF5" s="274"/>
      <c r="AG5" s="282" t="s">
        <v>35</v>
      </c>
      <c r="AH5" s="284"/>
      <c r="AI5" s="280" t="s">
        <v>6</v>
      </c>
      <c r="AJ5" s="274"/>
      <c r="AK5" s="274" t="s">
        <v>51</v>
      </c>
      <c r="AL5" s="274"/>
      <c r="AM5" s="274" t="s">
        <v>3</v>
      </c>
      <c r="AN5" s="274"/>
      <c r="AO5" s="282" t="s">
        <v>35</v>
      </c>
      <c r="AP5" s="284"/>
      <c r="AQ5" s="280" t="s">
        <v>6</v>
      </c>
      <c r="AR5" s="274"/>
      <c r="AS5" s="274" t="s">
        <v>51</v>
      </c>
      <c r="AT5" s="274"/>
      <c r="AU5" s="274" t="s">
        <v>3</v>
      </c>
      <c r="AV5" s="274"/>
      <c r="AW5" s="282" t="s">
        <v>35</v>
      </c>
      <c r="AX5" s="283"/>
    </row>
    <row r="6" spans="1:52" ht="30" customHeight="1">
      <c r="A6" s="296"/>
      <c r="B6" s="296"/>
      <c r="C6" s="261" t="s">
        <v>4</v>
      </c>
      <c r="D6" s="214" t="s">
        <v>38</v>
      </c>
      <c r="E6" s="262" t="s">
        <v>4</v>
      </c>
      <c r="F6" s="214" t="s">
        <v>38</v>
      </c>
      <c r="G6" s="262" t="s">
        <v>4</v>
      </c>
      <c r="H6" s="214" t="s">
        <v>38</v>
      </c>
      <c r="I6" s="263" t="s">
        <v>4</v>
      </c>
      <c r="J6" s="217" t="s">
        <v>38</v>
      </c>
      <c r="K6" s="213" t="s">
        <v>4</v>
      </c>
      <c r="L6" s="214" t="s">
        <v>38</v>
      </c>
      <c r="M6" s="262" t="s">
        <v>4</v>
      </c>
      <c r="N6" s="214" t="s">
        <v>38</v>
      </c>
      <c r="O6" s="262" t="s">
        <v>4</v>
      </c>
      <c r="P6" s="214" t="s">
        <v>38</v>
      </c>
      <c r="Q6" s="263" t="s">
        <v>4</v>
      </c>
      <c r="R6" s="217" t="s">
        <v>38</v>
      </c>
      <c r="S6" s="213" t="s">
        <v>4</v>
      </c>
      <c r="T6" s="214" t="s">
        <v>38</v>
      </c>
      <c r="U6" s="262" t="s">
        <v>4</v>
      </c>
      <c r="V6" s="214" t="s">
        <v>38</v>
      </c>
      <c r="W6" s="262" t="s">
        <v>4</v>
      </c>
      <c r="X6" s="214" t="s">
        <v>38</v>
      </c>
      <c r="Y6" s="263" t="s">
        <v>4</v>
      </c>
      <c r="Z6" s="217" t="s">
        <v>38</v>
      </c>
      <c r="AA6" s="264" t="s">
        <v>4</v>
      </c>
      <c r="AB6" s="214" t="s">
        <v>38</v>
      </c>
      <c r="AC6" s="262" t="s">
        <v>4</v>
      </c>
      <c r="AD6" s="214" t="s">
        <v>38</v>
      </c>
      <c r="AE6" s="262" t="s">
        <v>4</v>
      </c>
      <c r="AF6" s="214" t="s">
        <v>38</v>
      </c>
      <c r="AG6" s="263" t="s">
        <v>4</v>
      </c>
      <c r="AH6" s="217" t="s">
        <v>38</v>
      </c>
      <c r="AI6" s="264" t="s">
        <v>4</v>
      </c>
      <c r="AJ6" s="214" t="s">
        <v>38</v>
      </c>
      <c r="AK6" s="262" t="s">
        <v>4</v>
      </c>
      <c r="AL6" s="214" t="s">
        <v>38</v>
      </c>
      <c r="AM6" s="262" t="s">
        <v>4</v>
      </c>
      <c r="AN6" s="214" t="s">
        <v>38</v>
      </c>
      <c r="AO6" s="263" t="s">
        <v>4</v>
      </c>
      <c r="AP6" s="217" t="s">
        <v>38</v>
      </c>
      <c r="AQ6" s="264" t="s">
        <v>4</v>
      </c>
      <c r="AR6" s="214" t="s">
        <v>38</v>
      </c>
      <c r="AS6" s="214" t="s">
        <v>4</v>
      </c>
      <c r="AT6" s="214" t="s">
        <v>38</v>
      </c>
      <c r="AU6" s="262" t="s">
        <v>4</v>
      </c>
      <c r="AV6" s="214" t="s">
        <v>37</v>
      </c>
      <c r="AW6" s="263" t="s">
        <v>4</v>
      </c>
      <c r="AX6" s="244" t="s">
        <v>37</v>
      </c>
    </row>
    <row r="7" spans="1:52" s="60" customFormat="1" ht="20.25" customHeight="1">
      <c r="A7" s="288" t="s">
        <v>34</v>
      </c>
      <c r="B7" s="255" t="s">
        <v>43</v>
      </c>
      <c r="C7" s="75">
        <v>2</v>
      </c>
      <c r="D7" s="256">
        <v>43</v>
      </c>
      <c r="E7" s="45"/>
      <c r="F7" s="76"/>
      <c r="G7" s="257">
        <v>1</v>
      </c>
      <c r="H7" s="258">
        <v>88</v>
      </c>
      <c r="I7" s="230">
        <f>C7+E7+G7</f>
        <v>3</v>
      </c>
      <c r="J7" s="231">
        <f>D7+F7+H7</f>
        <v>131</v>
      </c>
      <c r="K7" s="6">
        <v>2</v>
      </c>
      <c r="L7" s="44">
        <v>26</v>
      </c>
      <c r="M7" s="10"/>
      <c r="N7" s="11"/>
      <c r="O7" s="77"/>
      <c r="P7" s="77"/>
      <c r="Q7" s="230">
        <f t="shared" ref="Q7:Q32" si="0">K7+M7+O7</f>
        <v>2</v>
      </c>
      <c r="R7" s="231">
        <f t="shared" ref="R7:R32" si="1">L7+N7+P7</f>
        <v>26</v>
      </c>
      <c r="S7" s="78"/>
      <c r="T7" s="77"/>
      <c r="U7" s="79"/>
      <c r="V7" s="80"/>
      <c r="W7" s="10">
        <v>1</v>
      </c>
      <c r="X7" s="259">
        <v>22</v>
      </c>
      <c r="Y7" s="230">
        <f t="shared" ref="Y7:Y32" si="2">S7+U7+W7</f>
        <v>1</v>
      </c>
      <c r="Z7" s="231">
        <f t="shared" ref="Z7:Z32" si="3">T7+V7+X7</f>
        <v>22</v>
      </c>
      <c r="AA7" s="78"/>
      <c r="AB7" s="77"/>
      <c r="AC7" s="10"/>
      <c r="AD7" s="77"/>
      <c r="AE7" s="77"/>
      <c r="AF7" s="77"/>
      <c r="AG7" s="245"/>
      <c r="AH7" s="260"/>
      <c r="AI7" s="78"/>
      <c r="AJ7" s="77"/>
      <c r="AK7" s="10"/>
      <c r="AL7" s="77"/>
      <c r="AM7" s="77"/>
      <c r="AN7" s="77"/>
      <c r="AO7" s="230">
        <f t="shared" ref="AO7:AO32" si="4">AI7+AK7+AM7</f>
        <v>0</v>
      </c>
      <c r="AP7" s="231">
        <f t="shared" ref="AP7:AP32" si="5">AJ7+AL7+AN7</f>
        <v>0</v>
      </c>
      <c r="AQ7" s="78"/>
      <c r="AR7" s="77"/>
      <c r="AS7" s="81"/>
      <c r="AT7" s="82"/>
      <c r="AU7" s="10"/>
      <c r="AV7" s="77"/>
      <c r="AW7" s="230">
        <f t="shared" ref="AW7:AW32" si="6">AQ7+AS7+AU7</f>
        <v>0</v>
      </c>
      <c r="AX7" s="231">
        <f t="shared" ref="AX7:AX32" si="7">AR7+AT7+AV7</f>
        <v>0</v>
      </c>
      <c r="AY7" s="8">
        <f t="shared" ref="AY7:AZ9" si="8">I7+Q7+Y7+AG7+AW7</f>
        <v>6</v>
      </c>
      <c r="AZ7" s="9">
        <f t="shared" si="8"/>
        <v>179</v>
      </c>
    </row>
    <row r="8" spans="1:52" ht="20.25" customHeight="1">
      <c r="A8" s="288"/>
      <c r="B8" s="64" t="s">
        <v>42</v>
      </c>
      <c r="C8" s="14"/>
      <c r="D8" s="15"/>
      <c r="E8" s="16"/>
      <c r="F8" s="15"/>
      <c r="G8" s="15"/>
      <c r="H8" s="15"/>
      <c r="I8" s="215">
        <f t="shared" ref="I8:I32" si="9">C8+E8+G8</f>
        <v>0</v>
      </c>
      <c r="J8" s="216">
        <f t="shared" ref="J8:J32" si="10">D8+F8+H8</f>
        <v>0</v>
      </c>
      <c r="K8" s="17"/>
      <c r="L8" s="7"/>
      <c r="M8" s="18">
        <v>7</v>
      </c>
      <c r="N8" s="19">
        <v>165.5</v>
      </c>
      <c r="O8" s="19"/>
      <c r="P8" s="19"/>
      <c r="Q8" s="215">
        <f t="shared" si="0"/>
        <v>7</v>
      </c>
      <c r="R8" s="216">
        <f t="shared" si="1"/>
        <v>165.5</v>
      </c>
      <c r="S8" s="20">
        <v>1</v>
      </c>
      <c r="T8" s="19">
        <v>19</v>
      </c>
      <c r="U8" s="50">
        <v>8</v>
      </c>
      <c r="V8" s="51">
        <v>175.6</v>
      </c>
      <c r="W8" s="18"/>
      <c r="X8" s="19"/>
      <c r="Y8" s="215">
        <f t="shared" si="2"/>
        <v>9</v>
      </c>
      <c r="Z8" s="216">
        <f t="shared" si="3"/>
        <v>194.6</v>
      </c>
      <c r="AA8" s="20"/>
      <c r="AB8" s="19"/>
      <c r="AC8" s="18">
        <v>10</v>
      </c>
      <c r="AD8" s="19">
        <v>172.1</v>
      </c>
      <c r="AE8" s="19"/>
      <c r="AF8" s="19"/>
      <c r="AG8" s="215">
        <f t="shared" ref="AG8:AG32" si="11">AA8+AC8+AE8</f>
        <v>10</v>
      </c>
      <c r="AH8" s="216">
        <f t="shared" ref="AH8:AH32" si="12">AB8+AD8+AF8</f>
        <v>172.1</v>
      </c>
      <c r="AI8" s="20"/>
      <c r="AJ8" s="19"/>
      <c r="AK8" s="18"/>
      <c r="AL8" s="19"/>
      <c r="AM8" s="19"/>
      <c r="AN8" s="19"/>
      <c r="AO8" s="215">
        <f t="shared" si="4"/>
        <v>0</v>
      </c>
      <c r="AP8" s="216">
        <f t="shared" si="5"/>
        <v>0</v>
      </c>
      <c r="AQ8" s="20">
        <v>2</v>
      </c>
      <c r="AR8" s="19">
        <v>55</v>
      </c>
      <c r="AS8" s="52">
        <v>6</v>
      </c>
      <c r="AT8" s="53">
        <v>155.19999999999999</v>
      </c>
      <c r="AU8" s="18"/>
      <c r="AV8" s="19"/>
      <c r="AW8" s="215">
        <f t="shared" si="6"/>
        <v>8</v>
      </c>
      <c r="AX8" s="216">
        <f t="shared" si="7"/>
        <v>210.2</v>
      </c>
      <c r="AY8" s="8">
        <f t="shared" si="8"/>
        <v>34</v>
      </c>
      <c r="AZ8" s="9">
        <f t="shared" si="8"/>
        <v>742.40000000000009</v>
      </c>
    </row>
    <row r="9" spans="1:52" ht="12.75" customHeight="1">
      <c r="A9" s="288"/>
      <c r="B9" s="293" t="s">
        <v>28</v>
      </c>
      <c r="C9" s="158">
        <v>4</v>
      </c>
      <c r="D9" s="159">
        <v>320</v>
      </c>
      <c r="E9" s="160">
        <v>6</v>
      </c>
      <c r="F9" s="159">
        <v>200</v>
      </c>
      <c r="G9" s="159"/>
      <c r="H9" s="159"/>
      <c r="I9" s="215">
        <f t="shared" si="9"/>
        <v>10</v>
      </c>
      <c r="J9" s="216">
        <f t="shared" si="10"/>
        <v>520</v>
      </c>
      <c r="K9" s="149">
        <f>7+K10</f>
        <v>8</v>
      </c>
      <c r="L9" s="150">
        <f>222+L10</f>
        <v>242</v>
      </c>
      <c r="M9" s="151">
        <v>19</v>
      </c>
      <c r="N9" s="152">
        <v>222.7</v>
      </c>
      <c r="O9" s="151">
        <v>1</v>
      </c>
      <c r="P9" s="152">
        <v>18</v>
      </c>
      <c r="Q9" s="215">
        <f>K9+M9+O9</f>
        <v>28</v>
      </c>
      <c r="R9" s="216">
        <f>L9+N9+P9</f>
        <v>482.7</v>
      </c>
      <c r="S9" s="149">
        <v>16</v>
      </c>
      <c r="T9" s="150">
        <v>396.9</v>
      </c>
      <c r="U9" s="151">
        <v>27</v>
      </c>
      <c r="V9" s="152">
        <v>377</v>
      </c>
      <c r="W9" s="151">
        <v>1</v>
      </c>
      <c r="X9" s="152">
        <v>150</v>
      </c>
      <c r="Y9" s="215">
        <f t="shared" si="2"/>
        <v>44</v>
      </c>
      <c r="Z9" s="216">
        <f t="shared" si="3"/>
        <v>923.9</v>
      </c>
      <c r="AA9" s="202"/>
      <c r="AB9" s="203"/>
      <c r="AC9" s="204">
        <v>1</v>
      </c>
      <c r="AD9" s="203">
        <v>17</v>
      </c>
      <c r="AE9" s="203"/>
      <c r="AF9" s="203"/>
      <c r="AG9" s="215">
        <f t="shared" si="11"/>
        <v>1</v>
      </c>
      <c r="AH9" s="216">
        <f t="shared" si="12"/>
        <v>17</v>
      </c>
      <c r="AI9" s="202"/>
      <c r="AJ9" s="203"/>
      <c r="AK9" s="204"/>
      <c r="AL9" s="203"/>
      <c r="AM9" s="203"/>
      <c r="AN9" s="203"/>
      <c r="AO9" s="215">
        <f t="shared" si="4"/>
        <v>0</v>
      </c>
      <c r="AP9" s="216">
        <f t="shared" si="5"/>
        <v>0</v>
      </c>
      <c r="AQ9" s="202">
        <v>1</v>
      </c>
      <c r="AR9" s="203">
        <v>33</v>
      </c>
      <c r="AS9" s="201">
        <v>4</v>
      </c>
      <c r="AT9" s="200">
        <v>30</v>
      </c>
      <c r="AU9" s="204">
        <v>1</v>
      </c>
      <c r="AV9" s="203">
        <v>113</v>
      </c>
      <c r="AW9" s="215">
        <f t="shared" si="6"/>
        <v>6</v>
      </c>
      <c r="AX9" s="216">
        <f t="shared" si="7"/>
        <v>176</v>
      </c>
      <c r="AY9" s="8">
        <f t="shared" si="8"/>
        <v>89</v>
      </c>
      <c r="AZ9" s="9">
        <f t="shared" si="8"/>
        <v>2119.6</v>
      </c>
    </row>
    <row r="10" spans="1:52" ht="12.75" customHeight="1">
      <c r="A10" s="288"/>
      <c r="B10" s="279"/>
      <c r="C10" s="156"/>
      <c r="D10" s="157"/>
      <c r="E10" s="157"/>
      <c r="F10" s="157"/>
      <c r="G10" s="157"/>
      <c r="H10" s="157"/>
      <c r="I10" s="218">
        <f t="shared" si="9"/>
        <v>0</v>
      </c>
      <c r="J10" s="219">
        <f t="shared" si="10"/>
        <v>0</v>
      </c>
      <c r="K10" s="168">
        <v>1</v>
      </c>
      <c r="L10" s="170">
        <v>20</v>
      </c>
      <c r="M10" s="169"/>
      <c r="N10" s="171"/>
      <c r="O10" s="169"/>
      <c r="P10" s="171"/>
      <c r="Q10" s="232">
        <f t="shared" ref="Q10" si="13">K10+M10+O10</f>
        <v>1</v>
      </c>
      <c r="R10" s="233">
        <f t="shared" ref="R10" si="14">L10+N10+P10</f>
        <v>20</v>
      </c>
      <c r="S10" s="26"/>
      <c r="T10" s="27"/>
      <c r="U10" s="28"/>
      <c r="V10" s="29"/>
      <c r="W10" s="28"/>
      <c r="X10" s="29"/>
      <c r="Y10" s="218">
        <f t="shared" si="2"/>
        <v>0</v>
      </c>
      <c r="Z10" s="219">
        <f t="shared" si="3"/>
        <v>0</v>
      </c>
      <c r="AA10" s="183"/>
      <c r="AB10" s="157"/>
      <c r="AC10" s="157"/>
      <c r="AD10" s="157"/>
      <c r="AE10" s="157"/>
      <c r="AF10" s="157"/>
      <c r="AG10" s="218">
        <f t="shared" si="11"/>
        <v>0</v>
      </c>
      <c r="AH10" s="219">
        <f t="shared" si="12"/>
        <v>0</v>
      </c>
      <c r="AI10" s="183"/>
      <c r="AJ10" s="157"/>
      <c r="AK10" s="157"/>
      <c r="AL10" s="157"/>
      <c r="AM10" s="157"/>
      <c r="AN10" s="157"/>
      <c r="AO10" s="218">
        <f t="shared" si="4"/>
        <v>0</v>
      </c>
      <c r="AP10" s="219">
        <f t="shared" si="5"/>
        <v>0</v>
      </c>
      <c r="AQ10" s="185"/>
      <c r="AR10" s="186"/>
      <c r="AS10" s="157"/>
      <c r="AT10" s="58"/>
      <c r="AU10" s="186"/>
      <c r="AV10" s="186"/>
      <c r="AW10" s="218">
        <f t="shared" si="6"/>
        <v>0</v>
      </c>
      <c r="AX10" s="219">
        <f t="shared" si="7"/>
        <v>0</v>
      </c>
      <c r="AY10" s="12">
        <f>Q10+Y10</f>
        <v>1</v>
      </c>
      <c r="AZ10" s="13">
        <f>R10+Z10</f>
        <v>20</v>
      </c>
    </row>
    <row r="11" spans="1:52" s="60" customFormat="1" ht="20.25" customHeight="1">
      <c r="A11" s="288"/>
      <c r="B11" s="64" t="s">
        <v>44</v>
      </c>
      <c r="C11" s="35">
        <v>1</v>
      </c>
      <c r="D11" s="65">
        <v>3</v>
      </c>
      <c r="E11" s="37">
        <v>4</v>
      </c>
      <c r="F11" s="65">
        <v>190</v>
      </c>
      <c r="G11" s="66"/>
      <c r="H11" s="66"/>
      <c r="I11" s="215">
        <f t="shared" si="9"/>
        <v>5</v>
      </c>
      <c r="J11" s="216">
        <f t="shared" si="10"/>
        <v>193</v>
      </c>
      <c r="K11" s="38"/>
      <c r="L11" s="39"/>
      <c r="M11" s="40">
        <v>2</v>
      </c>
      <c r="N11" s="41">
        <v>37</v>
      </c>
      <c r="O11" s="67"/>
      <c r="P11" s="67"/>
      <c r="Q11" s="215">
        <f t="shared" si="0"/>
        <v>2</v>
      </c>
      <c r="R11" s="216">
        <f t="shared" si="1"/>
        <v>37</v>
      </c>
      <c r="S11" s="68">
        <v>1</v>
      </c>
      <c r="T11" s="69">
        <v>10</v>
      </c>
      <c r="U11" s="70">
        <v>13</v>
      </c>
      <c r="V11" s="71">
        <v>357</v>
      </c>
      <c r="W11" s="40"/>
      <c r="X11" s="67"/>
      <c r="Y11" s="215">
        <f t="shared" si="2"/>
        <v>14</v>
      </c>
      <c r="Z11" s="216">
        <f t="shared" si="3"/>
        <v>367</v>
      </c>
      <c r="AA11" s="72"/>
      <c r="AB11" s="67"/>
      <c r="AC11" s="40"/>
      <c r="AD11" s="67"/>
      <c r="AE11" s="67"/>
      <c r="AF11" s="67"/>
      <c r="AG11" s="215">
        <f t="shared" si="11"/>
        <v>0</v>
      </c>
      <c r="AH11" s="216">
        <f t="shared" si="12"/>
        <v>0</v>
      </c>
      <c r="AI11" s="72"/>
      <c r="AJ11" s="67"/>
      <c r="AK11" s="40"/>
      <c r="AL11" s="67"/>
      <c r="AM11" s="67"/>
      <c r="AN11" s="67"/>
      <c r="AO11" s="215">
        <f t="shared" si="4"/>
        <v>0</v>
      </c>
      <c r="AP11" s="216">
        <f t="shared" si="5"/>
        <v>0</v>
      </c>
      <c r="AQ11" s="72"/>
      <c r="AR11" s="67"/>
      <c r="AS11" s="73">
        <v>1</v>
      </c>
      <c r="AT11" s="74">
        <v>3</v>
      </c>
      <c r="AU11" s="40"/>
      <c r="AV11" s="67"/>
      <c r="AW11" s="215">
        <f t="shared" si="6"/>
        <v>1</v>
      </c>
      <c r="AX11" s="216">
        <f t="shared" si="7"/>
        <v>3</v>
      </c>
      <c r="AY11" s="8">
        <f>I11+Q11+Y11+AG11+AW11</f>
        <v>22</v>
      </c>
      <c r="AZ11" s="9">
        <f>J11+R11+Z11+AH11+AX11</f>
        <v>600</v>
      </c>
    </row>
    <row r="12" spans="1:52" ht="12.75" customHeight="1">
      <c r="A12" s="288"/>
      <c r="B12" s="292" t="s">
        <v>29</v>
      </c>
      <c r="C12" s="14">
        <v>3</v>
      </c>
      <c r="D12" s="15">
        <v>142.1</v>
      </c>
      <c r="E12" s="16">
        <v>8</v>
      </c>
      <c r="F12" s="15">
        <v>188</v>
      </c>
      <c r="G12" s="16">
        <v>1</v>
      </c>
      <c r="H12" s="15">
        <v>31.7</v>
      </c>
      <c r="I12" s="215">
        <f t="shared" si="9"/>
        <v>12</v>
      </c>
      <c r="J12" s="216">
        <f t="shared" si="10"/>
        <v>361.8</v>
      </c>
      <c r="K12" s="17">
        <f>3+K13</f>
        <v>4</v>
      </c>
      <c r="L12" s="7">
        <f>60.9+L13</f>
        <v>76.900000000000006</v>
      </c>
      <c r="M12" s="18">
        <v>1</v>
      </c>
      <c r="N12" s="19">
        <v>25</v>
      </c>
      <c r="O12" s="19"/>
      <c r="P12" s="19"/>
      <c r="Q12" s="215">
        <f>K12+M12+O12</f>
        <v>5</v>
      </c>
      <c r="R12" s="216">
        <f>L12+N12+P12</f>
        <v>101.9</v>
      </c>
      <c r="S12" s="172">
        <v>3</v>
      </c>
      <c r="T12" s="53">
        <v>81</v>
      </c>
      <c r="U12" s="50">
        <v>7</v>
      </c>
      <c r="V12" s="51">
        <v>128.5</v>
      </c>
      <c r="W12" s="50"/>
      <c r="X12" s="51"/>
      <c r="Y12" s="215">
        <f t="shared" si="2"/>
        <v>10</v>
      </c>
      <c r="Z12" s="216">
        <f t="shared" si="3"/>
        <v>209.5</v>
      </c>
      <c r="AA12" s="184"/>
      <c r="AB12" s="51"/>
      <c r="AC12" s="50"/>
      <c r="AD12" s="51"/>
      <c r="AE12" s="50"/>
      <c r="AF12" s="51"/>
      <c r="AG12" s="215">
        <f t="shared" si="11"/>
        <v>0</v>
      </c>
      <c r="AH12" s="216">
        <f t="shared" si="12"/>
        <v>0</v>
      </c>
      <c r="AI12" s="184"/>
      <c r="AJ12" s="51"/>
      <c r="AK12" s="50"/>
      <c r="AL12" s="51"/>
      <c r="AM12" s="50"/>
      <c r="AN12" s="51"/>
      <c r="AO12" s="215">
        <f t="shared" si="4"/>
        <v>0</v>
      </c>
      <c r="AP12" s="216">
        <f t="shared" si="5"/>
        <v>0</v>
      </c>
      <c r="AQ12" s="20">
        <v>2</v>
      </c>
      <c r="AR12" s="19">
        <v>47.9</v>
      </c>
      <c r="AS12" s="21">
        <v>3</v>
      </c>
      <c r="AT12" s="7">
        <v>50</v>
      </c>
      <c r="AU12" s="18"/>
      <c r="AV12" s="19"/>
      <c r="AW12" s="215">
        <f t="shared" si="6"/>
        <v>5</v>
      </c>
      <c r="AX12" s="216">
        <f t="shared" si="7"/>
        <v>97.9</v>
      </c>
      <c r="AY12" s="8">
        <f>I12+Q12+Y12+AW12</f>
        <v>32</v>
      </c>
      <c r="AZ12" s="9">
        <f>J12+R12+Z12+AX12</f>
        <v>771.1</v>
      </c>
    </row>
    <row r="13" spans="1:52" ht="12.75" customHeight="1">
      <c r="A13" s="288"/>
      <c r="B13" s="279"/>
      <c r="C13" s="22"/>
      <c r="D13" s="23"/>
      <c r="E13" s="24"/>
      <c r="F13" s="25"/>
      <c r="G13" s="24"/>
      <c r="H13" s="25"/>
      <c r="I13" s="218">
        <f t="shared" si="9"/>
        <v>0</v>
      </c>
      <c r="J13" s="219">
        <f t="shared" si="10"/>
        <v>0</v>
      </c>
      <c r="K13" s="168">
        <v>1</v>
      </c>
      <c r="L13" s="170">
        <v>16</v>
      </c>
      <c r="M13" s="169"/>
      <c r="N13" s="171"/>
      <c r="O13" s="169"/>
      <c r="P13" s="171"/>
      <c r="Q13" s="232">
        <f t="shared" si="0"/>
        <v>1</v>
      </c>
      <c r="R13" s="233">
        <f t="shared" si="1"/>
        <v>16</v>
      </c>
      <c r="S13" s="183"/>
      <c r="T13" s="157"/>
      <c r="U13" s="157"/>
      <c r="V13" s="157"/>
      <c r="W13" s="157"/>
      <c r="X13" s="157"/>
      <c r="Y13" s="218">
        <f t="shared" si="2"/>
        <v>0</v>
      </c>
      <c r="Z13" s="219">
        <f t="shared" si="3"/>
        <v>0</v>
      </c>
      <c r="AA13" s="185"/>
      <c r="AB13" s="186"/>
      <c r="AC13" s="186"/>
      <c r="AD13" s="186"/>
      <c r="AE13" s="186"/>
      <c r="AF13" s="186"/>
      <c r="AG13" s="218">
        <f t="shared" si="11"/>
        <v>0</v>
      </c>
      <c r="AH13" s="219">
        <f t="shared" si="12"/>
        <v>0</v>
      </c>
      <c r="AI13" s="185"/>
      <c r="AJ13" s="186"/>
      <c r="AK13" s="186"/>
      <c r="AL13" s="186"/>
      <c r="AM13" s="186"/>
      <c r="AN13" s="186"/>
      <c r="AO13" s="218">
        <f t="shared" si="4"/>
        <v>0</v>
      </c>
      <c r="AP13" s="219">
        <f t="shared" si="5"/>
        <v>0</v>
      </c>
      <c r="AQ13" s="30"/>
      <c r="AR13" s="31"/>
      <c r="AS13" s="32"/>
      <c r="AT13" s="148"/>
      <c r="AU13" s="28"/>
      <c r="AV13" s="29"/>
      <c r="AW13" s="218">
        <f t="shared" si="6"/>
        <v>0</v>
      </c>
      <c r="AX13" s="219">
        <f t="shared" si="7"/>
        <v>0</v>
      </c>
      <c r="AY13" s="12">
        <f>I13+Q13+AW13</f>
        <v>1</v>
      </c>
      <c r="AZ13" s="33">
        <f>J13+R13+AX13</f>
        <v>16</v>
      </c>
    </row>
    <row r="14" spans="1:52" ht="20.25" customHeight="1">
      <c r="A14" s="288"/>
      <c r="B14" s="34" t="s">
        <v>7</v>
      </c>
      <c r="C14" s="35">
        <v>2</v>
      </c>
      <c r="D14" s="36">
        <v>14</v>
      </c>
      <c r="E14" s="37">
        <v>1</v>
      </c>
      <c r="F14" s="36">
        <v>15</v>
      </c>
      <c r="G14" s="37">
        <v>1</v>
      </c>
      <c r="H14" s="36">
        <v>26</v>
      </c>
      <c r="I14" s="215">
        <f t="shared" si="9"/>
        <v>4</v>
      </c>
      <c r="J14" s="216">
        <f t="shared" si="10"/>
        <v>55</v>
      </c>
      <c r="K14" s="38"/>
      <c r="L14" s="39"/>
      <c r="M14" s="40">
        <v>1</v>
      </c>
      <c r="N14" s="41">
        <v>21</v>
      </c>
      <c r="O14" s="41"/>
      <c r="P14" s="41"/>
      <c r="Q14" s="215">
        <f t="shared" si="0"/>
        <v>1</v>
      </c>
      <c r="R14" s="216">
        <f t="shared" si="1"/>
        <v>21</v>
      </c>
      <c r="S14" s="38"/>
      <c r="T14" s="39"/>
      <c r="U14" s="40"/>
      <c r="V14" s="41"/>
      <c r="W14" s="40"/>
      <c r="X14" s="41"/>
      <c r="Y14" s="215">
        <f t="shared" si="2"/>
        <v>0</v>
      </c>
      <c r="Z14" s="216">
        <f t="shared" si="3"/>
        <v>0</v>
      </c>
      <c r="AA14" s="42"/>
      <c r="AB14" s="41"/>
      <c r="AC14" s="41"/>
      <c r="AD14" s="41"/>
      <c r="AE14" s="41"/>
      <c r="AF14" s="41"/>
      <c r="AG14" s="215">
        <f t="shared" si="11"/>
        <v>0</v>
      </c>
      <c r="AH14" s="216">
        <f t="shared" si="12"/>
        <v>0</v>
      </c>
      <c r="AI14" s="42"/>
      <c r="AJ14" s="41"/>
      <c r="AK14" s="41"/>
      <c r="AL14" s="41"/>
      <c r="AM14" s="41"/>
      <c r="AN14" s="41"/>
      <c r="AO14" s="215">
        <f t="shared" si="4"/>
        <v>0</v>
      </c>
      <c r="AP14" s="216">
        <f t="shared" si="5"/>
        <v>0</v>
      </c>
      <c r="AQ14" s="42"/>
      <c r="AR14" s="41"/>
      <c r="AS14" s="43"/>
      <c r="AT14" s="39"/>
      <c r="AU14" s="40"/>
      <c r="AV14" s="41"/>
      <c r="AW14" s="215">
        <f t="shared" si="6"/>
        <v>0</v>
      </c>
      <c r="AX14" s="216">
        <f t="shared" si="7"/>
        <v>0</v>
      </c>
      <c r="AY14" s="8">
        <f>I14+Q14+Y14+AG14+AW14</f>
        <v>5</v>
      </c>
      <c r="AZ14" s="9">
        <f>J14+R14+Z14+AH14+AX14</f>
        <v>76</v>
      </c>
    </row>
    <row r="15" spans="1:52" s="60" customFormat="1" ht="20.25" customHeight="1">
      <c r="A15" s="288"/>
      <c r="B15" s="270" t="s">
        <v>30</v>
      </c>
      <c r="C15" s="35"/>
      <c r="D15" s="66"/>
      <c r="E15" s="37"/>
      <c r="F15" s="66"/>
      <c r="G15" s="66"/>
      <c r="H15" s="66"/>
      <c r="I15" s="271">
        <f t="shared" si="9"/>
        <v>0</v>
      </c>
      <c r="J15" s="272">
        <f t="shared" si="10"/>
        <v>0</v>
      </c>
      <c r="K15" s="38"/>
      <c r="L15" s="39"/>
      <c r="M15" s="40"/>
      <c r="N15" s="41"/>
      <c r="O15" s="67"/>
      <c r="P15" s="67"/>
      <c r="Q15" s="271">
        <f t="shared" si="0"/>
        <v>0</v>
      </c>
      <c r="R15" s="272">
        <f t="shared" si="1"/>
        <v>0</v>
      </c>
      <c r="S15" s="72"/>
      <c r="T15" s="67"/>
      <c r="U15" s="70"/>
      <c r="V15" s="71"/>
      <c r="W15" s="40"/>
      <c r="X15" s="67"/>
      <c r="Y15" s="271">
        <f t="shared" si="2"/>
        <v>0</v>
      </c>
      <c r="Z15" s="272">
        <f t="shared" si="3"/>
        <v>0</v>
      </c>
      <c r="AA15" s="72"/>
      <c r="AB15" s="67"/>
      <c r="AC15" s="40"/>
      <c r="AD15" s="67"/>
      <c r="AE15" s="67"/>
      <c r="AF15" s="67"/>
      <c r="AG15" s="271">
        <f t="shared" si="11"/>
        <v>0</v>
      </c>
      <c r="AH15" s="272">
        <f t="shared" si="12"/>
        <v>0</v>
      </c>
      <c r="AI15" s="72"/>
      <c r="AJ15" s="67"/>
      <c r="AK15" s="40"/>
      <c r="AL15" s="67"/>
      <c r="AM15" s="67"/>
      <c r="AN15" s="67"/>
      <c r="AO15" s="271">
        <f t="shared" si="4"/>
        <v>0</v>
      </c>
      <c r="AP15" s="272">
        <f t="shared" si="5"/>
        <v>0</v>
      </c>
      <c r="AQ15" s="72"/>
      <c r="AR15" s="67"/>
      <c r="AS15" s="73"/>
      <c r="AT15" s="74"/>
      <c r="AU15" s="40"/>
      <c r="AV15" s="67"/>
      <c r="AW15" s="271">
        <f t="shared" si="6"/>
        <v>0</v>
      </c>
      <c r="AX15" s="272">
        <f t="shared" si="7"/>
        <v>0</v>
      </c>
      <c r="AY15" s="8">
        <f>I15+Q15+Y15+AG15+AW15</f>
        <v>0</v>
      </c>
      <c r="AZ15" s="9">
        <f>J15+R15+Z15+AH15+AX15</f>
        <v>0</v>
      </c>
    </row>
    <row r="16" spans="1:52" ht="12.75" customHeight="1">
      <c r="A16" s="288"/>
      <c r="B16" s="278" t="s">
        <v>31</v>
      </c>
      <c r="C16" s="266">
        <v>2</v>
      </c>
      <c r="D16" s="267">
        <v>23</v>
      </c>
      <c r="E16" s="268">
        <v>2</v>
      </c>
      <c r="F16" s="267">
        <v>18</v>
      </c>
      <c r="G16" s="267"/>
      <c r="H16" s="267"/>
      <c r="I16" s="230">
        <f t="shared" si="9"/>
        <v>4</v>
      </c>
      <c r="J16" s="231">
        <f t="shared" si="10"/>
        <v>41</v>
      </c>
      <c r="K16" s="6">
        <f>8+K17</f>
        <v>10</v>
      </c>
      <c r="L16" s="44">
        <f>176+L17</f>
        <v>205.8</v>
      </c>
      <c r="M16" s="10">
        <v>8</v>
      </c>
      <c r="N16" s="11">
        <v>145</v>
      </c>
      <c r="O16" s="11"/>
      <c r="P16" s="11"/>
      <c r="Q16" s="230">
        <f>K16+M16+O16</f>
        <v>18</v>
      </c>
      <c r="R16" s="231">
        <f>L16+N16+P16</f>
        <v>350.8</v>
      </c>
      <c r="S16" s="6">
        <f>4+S17</f>
        <v>6</v>
      </c>
      <c r="T16" s="44">
        <f>107+T17</f>
        <v>142</v>
      </c>
      <c r="U16" s="10">
        <v>10</v>
      </c>
      <c r="V16" s="11">
        <v>171</v>
      </c>
      <c r="W16" s="10"/>
      <c r="X16" s="11"/>
      <c r="Y16" s="230">
        <f t="shared" si="2"/>
        <v>16</v>
      </c>
      <c r="Z16" s="231">
        <f t="shared" si="3"/>
        <v>313</v>
      </c>
      <c r="AA16" s="269"/>
      <c r="AB16" s="80"/>
      <c r="AC16" s="79"/>
      <c r="AD16" s="80"/>
      <c r="AE16" s="80"/>
      <c r="AF16" s="80"/>
      <c r="AG16" s="230">
        <f t="shared" si="11"/>
        <v>0</v>
      </c>
      <c r="AH16" s="231">
        <f t="shared" si="12"/>
        <v>0</v>
      </c>
      <c r="AI16" s="269"/>
      <c r="AJ16" s="80"/>
      <c r="AK16" s="79"/>
      <c r="AL16" s="80"/>
      <c r="AM16" s="80"/>
      <c r="AN16" s="80"/>
      <c r="AO16" s="230">
        <f t="shared" si="4"/>
        <v>0</v>
      </c>
      <c r="AP16" s="231">
        <f t="shared" si="5"/>
        <v>0</v>
      </c>
      <c r="AQ16" s="46">
        <f>13+AQ17</f>
        <v>14</v>
      </c>
      <c r="AR16" s="11">
        <f>367.2+AR17</f>
        <v>377.2</v>
      </c>
      <c r="AS16" s="47">
        <v>24</v>
      </c>
      <c r="AT16" s="44">
        <v>486.2</v>
      </c>
      <c r="AU16" s="10"/>
      <c r="AV16" s="11"/>
      <c r="AW16" s="230">
        <f t="shared" si="6"/>
        <v>38</v>
      </c>
      <c r="AX16" s="231">
        <f t="shared" si="7"/>
        <v>863.4</v>
      </c>
      <c r="AY16" s="8">
        <f>I16+Q16+Y16+AW16</f>
        <v>76</v>
      </c>
      <c r="AZ16" s="9">
        <f>J16+R16+Z16+AX16</f>
        <v>1568.1999999999998</v>
      </c>
    </row>
    <row r="17" spans="1:52" ht="12.75" customHeight="1">
      <c r="A17" s="288"/>
      <c r="B17" s="279"/>
      <c r="C17" s="156"/>
      <c r="D17" s="157"/>
      <c r="E17" s="157"/>
      <c r="F17" s="157"/>
      <c r="G17" s="157"/>
      <c r="H17" s="157"/>
      <c r="I17" s="218">
        <f t="shared" si="9"/>
        <v>0</v>
      </c>
      <c r="J17" s="219">
        <f t="shared" si="10"/>
        <v>0</v>
      </c>
      <c r="K17" s="168">
        <v>2</v>
      </c>
      <c r="L17" s="170">
        <v>29.8</v>
      </c>
      <c r="M17" s="169"/>
      <c r="N17" s="171"/>
      <c r="O17" s="169"/>
      <c r="P17" s="171"/>
      <c r="Q17" s="232">
        <f t="shared" ref="Q17" si="15">K17+M17+O17</f>
        <v>2</v>
      </c>
      <c r="R17" s="233">
        <f t="shared" ref="R17" si="16">L17+N17+P17</f>
        <v>29.8</v>
      </c>
      <c r="S17" s="168">
        <v>2</v>
      </c>
      <c r="T17" s="170">
        <v>35</v>
      </c>
      <c r="U17" s="169"/>
      <c r="V17" s="171"/>
      <c r="W17" s="169"/>
      <c r="X17" s="171"/>
      <c r="Y17" s="232">
        <f t="shared" si="2"/>
        <v>2</v>
      </c>
      <c r="Z17" s="233">
        <f t="shared" si="3"/>
        <v>35</v>
      </c>
      <c r="AA17" s="185"/>
      <c r="AB17" s="186"/>
      <c r="AC17" s="186"/>
      <c r="AD17" s="186"/>
      <c r="AE17" s="186"/>
      <c r="AF17" s="186"/>
      <c r="AG17" s="218">
        <f t="shared" si="11"/>
        <v>0</v>
      </c>
      <c r="AH17" s="219">
        <f t="shared" si="12"/>
        <v>0</v>
      </c>
      <c r="AI17" s="185"/>
      <c r="AJ17" s="186"/>
      <c r="AK17" s="186"/>
      <c r="AL17" s="186"/>
      <c r="AM17" s="186"/>
      <c r="AN17" s="186"/>
      <c r="AO17" s="218">
        <f t="shared" si="4"/>
        <v>0</v>
      </c>
      <c r="AP17" s="219">
        <f t="shared" si="5"/>
        <v>0</v>
      </c>
      <c r="AQ17" s="168">
        <v>1</v>
      </c>
      <c r="AR17" s="170">
        <v>10</v>
      </c>
      <c r="AS17" s="169"/>
      <c r="AT17" s="171"/>
      <c r="AU17" s="169"/>
      <c r="AV17" s="171"/>
      <c r="AW17" s="232">
        <f t="shared" ref="AW17" si="17">AQ17+AS17+AU17</f>
        <v>1</v>
      </c>
      <c r="AX17" s="233">
        <f t="shared" ref="AX17" si="18">AR17+AT17+AV17</f>
        <v>10</v>
      </c>
      <c r="AY17" s="12">
        <f>Q17+Y17+AW17</f>
        <v>5</v>
      </c>
      <c r="AZ17" s="33">
        <f>R17+Z17+AX17</f>
        <v>74.8</v>
      </c>
    </row>
    <row r="18" spans="1:52" ht="12.75" customHeight="1">
      <c r="A18" s="288"/>
      <c r="B18" s="292" t="s">
        <v>32</v>
      </c>
      <c r="C18" s="153">
        <v>3</v>
      </c>
      <c r="D18" s="154">
        <v>82.8</v>
      </c>
      <c r="E18" s="155">
        <v>1</v>
      </c>
      <c r="F18" s="154">
        <v>29.2</v>
      </c>
      <c r="G18" s="154"/>
      <c r="H18" s="154"/>
      <c r="I18" s="215">
        <f t="shared" si="9"/>
        <v>4</v>
      </c>
      <c r="J18" s="216">
        <f t="shared" si="10"/>
        <v>112</v>
      </c>
      <c r="K18" s="17">
        <f>9+K19</f>
        <v>13</v>
      </c>
      <c r="L18" s="7">
        <f>153.4+L19</f>
        <v>204.5</v>
      </c>
      <c r="M18" s="18">
        <v>9</v>
      </c>
      <c r="N18" s="19">
        <v>186.9</v>
      </c>
      <c r="O18" s="11"/>
      <c r="P18" s="11"/>
      <c r="Q18" s="215">
        <f>K18+M18+O18</f>
        <v>22</v>
      </c>
      <c r="R18" s="216">
        <f>L18+N18+P18</f>
        <v>391.4</v>
      </c>
      <c r="S18" s="46">
        <v>5</v>
      </c>
      <c r="T18" s="11">
        <v>89</v>
      </c>
      <c r="U18" s="50">
        <v>5</v>
      </c>
      <c r="V18" s="51">
        <v>67.5</v>
      </c>
      <c r="W18" s="10"/>
      <c r="X18" s="11"/>
      <c r="Y18" s="215">
        <f t="shared" si="2"/>
        <v>10</v>
      </c>
      <c r="Z18" s="216">
        <f t="shared" si="3"/>
        <v>156.5</v>
      </c>
      <c r="AA18" s="184"/>
      <c r="AB18" s="51"/>
      <c r="AC18" s="50"/>
      <c r="AD18" s="51"/>
      <c r="AE18" s="51"/>
      <c r="AF18" s="51"/>
      <c r="AG18" s="215">
        <f t="shared" si="11"/>
        <v>0</v>
      </c>
      <c r="AH18" s="216">
        <f t="shared" si="12"/>
        <v>0</v>
      </c>
      <c r="AI18" s="184"/>
      <c r="AJ18" s="51"/>
      <c r="AK18" s="50"/>
      <c r="AL18" s="51"/>
      <c r="AM18" s="51"/>
      <c r="AN18" s="51"/>
      <c r="AO18" s="215">
        <f t="shared" si="4"/>
        <v>0</v>
      </c>
      <c r="AP18" s="216">
        <f t="shared" si="5"/>
        <v>0</v>
      </c>
      <c r="AQ18" s="46">
        <f>14+AQ19</f>
        <v>16</v>
      </c>
      <c r="AR18" s="11">
        <f>270.7+AR19</f>
        <v>284.09999999999997</v>
      </c>
      <c r="AS18" s="52">
        <v>22</v>
      </c>
      <c r="AT18" s="53">
        <v>405.9</v>
      </c>
      <c r="AU18" s="10"/>
      <c r="AV18" s="11"/>
      <c r="AW18" s="215">
        <f t="shared" si="6"/>
        <v>38</v>
      </c>
      <c r="AX18" s="216">
        <f t="shared" si="7"/>
        <v>690</v>
      </c>
      <c r="AY18" s="8">
        <f>I18+Q18+Y18+AG18+AW18</f>
        <v>74</v>
      </c>
      <c r="AZ18" s="9">
        <f>J18+R18+Z18+AH18+AX18</f>
        <v>1349.9</v>
      </c>
    </row>
    <row r="19" spans="1:52" s="60" customFormat="1" ht="12.75" customHeight="1">
      <c r="A19" s="288"/>
      <c r="B19" s="279"/>
      <c r="C19" s="156"/>
      <c r="D19" s="157"/>
      <c r="E19" s="157"/>
      <c r="F19" s="157"/>
      <c r="G19" s="157"/>
      <c r="H19" s="157"/>
      <c r="I19" s="218">
        <f t="shared" si="9"/>
        <v>0</v>
      </c>
      <c r="J19" s="219">
        <f t="shared" si="10"/>
        <v>0</v>
      </c>
      <c r="K19" s="168">
        <v>4</v>
      </c>
      <c r="L19" s="170">
        <v>51.1</v>
      </c>
      <c r="M19" s="169"/>
      <c r="N19" s="171"/>
      <c r="O19" s="169"/>
      <c r="P19" s="171"/>
      <c r="Q19" s="232">
        <f t="shared" si="0"/>
        <v>4</v>
      </c>
      <c r="R19" s="233">
        <f t="shared" si="1"/>
        <v>51.1</v>
      </c>
      <c r="S19" s="54"/>
      <c r="T19" s="55"/>
      <c r="U19" s="56"/>
      <c r="V19" s="57"/>
      <c r="W19" s="28"/>
      <c r="X19" s="48"/>
      <c r="Y19" s="218">
        <f t="shared" si="2"/>
        <v>0</v>
      </c>
      <c r="Z19" s="219">
        <f t="shared" si="3"/>
        <v>0</v>
      </c>
      <c r="AA19" s="185"/>
      <c r="AB19" s="186"/>
      <c r="AC19" s="157"/>
      <c r="AD19" s="157"/>
      <c r="AE19" s="186"/>
      <c r="AF19" s="186"/>
      <c r="AG19" s="218">
        <f t="shared" si="11"/>
        <v>0</v>
      </c>
      <c r="AH19" s="219">
        <f t="shared" si="12"/>
        <v>0</v>
      </c>
      <c r="AI19" s="185"/>
      <c r="AJ19" s="186"/>
      <c r="AK19" s="157"/>
      <c r="AL19" s="157"/>
      <c r="AM19" s="186"/>
      <c r="AN19" s="186"/>
      <c r="AO19" s="218">
        <f t="shared" si="4"/>
        <v>0</v>
      </c>
      <c r="AP19" s="219">
        <f t="shared" si="5"/>
        <v>0</v>
      </c>
      <c r="AQ19" s="168">
        <v>2</v>
      </c>
      <c r="AR19" s="170">
        <v>13.4</v>
      </c>
      <c r="AS19" s="169"/>
      <c r="AT19" s="171"/>
      <c r="AU19" s="169"/>
      <c r="AV19" s="171"/>
      <c r="AW19" s="232">
        <f t="shared" si="6"/>
        <v>2</v>
      </c>
      <c r="AX19" s="233">
        <f t="shared" si="7"/>
        <v>13.4</v>
      </c>
      <c r="AY19" s="59">
        <f>Q19+Y19+AW19</f>
        <v>6</v>
      </c>
      <c r="AZ19" s="33">
        <f>R19+Z19+AX19</f>
        <v>64.5</v>
      </c>
    </row>
    <row r="20" spans="1:52" ht="12.75" customHeight="1">
      <c r="A20" s="288"/>
      <c r="B20" s="292" t="s">
        <v>15</v>
      </c>
      <c r="C20" s="153">
        <v>1</v>
      </c>
      <c r="D20" s="154">
        <v>59.2</v>
      </c>
      <c r="E20" s="155"/>
      <c r="F20" s="154"/>
      <c r="G20" s="155"/>
      <c r="H20" s="154"/>
      <c r="I20" s="215">
        <f t="shared" si="9"/>
        <v>1</v>
      </c>
      <c r="J20" s="216">
        <f t="shared" si="10"/>
        <v>59.2</v>
      </c>
      <c r="K20" s="17">
        <f>2+K21</f>
        <v>3</v>
      </c>
      <c r="L20" s="7">
        <f>30+L21</f>
        <v>37</v>
      </c>
      <c r="M20" s="18">
        <v>5</v>
      </c>
      <c r="N20" s="19">
        <v>64.400000000000006</v>
      </c>
      <c r="O20" s="19"/>
      <c r="P20" s="19"/>
      <c r="Q20" s="215">
        <f>K20+M20+O20</f>
        <v>8</v>
      </c>
      <c r="R20" s="216">
        <f>L20+N20+P20</f>
        <v>101.4</v>
      </c>
      <c r="S20" s="172">
        <v>1</v>
      </c>
      <c r="T20" s="53">
        <v>10.1</v>
      </c>
      <c r="U20" s="50">
        <v>3</v>
      </c>
      <c r="V20" s="51">
        <v>60</v>
      </c>
      <c r="W20" s="50"/>
      <c r="X20" s="51"/>
      <c r="Y20" s="215">
        <f t="shared" si="2"/>
        <v>4</v>
      </c>
      <c r="Z20" s="216">
        <f t="shared" si="3"/>
        <v>70.099999999999994</v>
      </c>
      <c r="AA20" s="20"/>
      <c r="AB20" s="19"/>
      <c r="AC20" s="18"/>
      <c r="AD20" s="19"/>
      <c r="AE20" s="19"/>
      <c r="AF20" s="19"/>
      <c r="AG20" s="215">
        <f t="shared" si="11"/>
        <v>0</v>
      </c>
      <c r="AH20" s="216">
        <f t="shared" si="12"/>
        <v>0</v>
      </c>
      <c r="AI20" s="20"/>
      <c r="AJ20" s="19"/>
      <c r="AK20" s="18"/>
      <c r="AL20" s="19"/>
      <c r="AM20" s="19"/>
      <c r="AN20" s="19"/>
      <c r="AO20" s="215">
        <f t="shared" si="4"/>
        <v>0</v>
      </c>
      <c r="AP20" s="216">
        <f t="shared" si="5"/>
        <v>0</v>
      </c>
      <c r="AQ20" s="20">
        <v>8</v>
      </c>
      <c r="AR20" s="19">
        <v>95.9</v>
      </c>
      <c r="AS20" s="61">
        <v>15</v>
      </c>
      <c r="AT20" s="53">
        <v>231.5</v>
      </c>
      <c r="AU20" s="18"/>
      <c r="AV20" s="19"/>
      <c r="AW20" s="215">
        <f t="shared" si="6"/>
        <v>23</v>
      </c>
      <c r="AX20" s="216">
        <f t="shared" si="7"/>
        <v>327.39999999999998</v>
      </c>
      <c r="AY20" s="8">
        <f>I20+Q20+Y20+AG20+AW20</f>
        <v>36</v>
      </c>
      <c r="AZ20" s="9">
        <f>J20+R20+Z20+AH20+AX20</f>
        <v>558.1</v>
      </c>
    </row>
    <row r="21" spans="1:52" ht="12.75" customHeight="1">
      <c r="A21" s="288"/>
      <c r="B21" s="279"/>
      <c r="C21" s="156"/>
      <c r="D21" s="157"/>
      <c r="E21" s="157"/>
      <c r="F21" s="157"/>
      <c r="G21" s="157"/>
      <c r="H21" s="157"/>
      <c r="I21" s="218">
        <f t="shared" si="9"/>
        <v>0</v>
      </c>
      <c r="J21" s="219">
        <f t="shared" si="10"/>
        <v>0</v>
      </c>
      <c r="K21" s="168">
        <v>1</v>
      </c>
      <c r="L21" s="170">
        <v>7</v>
      </c>
      <c r="M21" s="169"/>
      <c r="N21" s="171"/>
      <c r="O21" s="169"/>
      <c r="P21" s="171"/>
      <c r="Q21" s="232">
        <f t="shared" ref="Q21" si="19">K21+M21+O21</f>
        <v>1</v>
      </c>
      <c r="R21" s="233">
        <f t="shared" ref="R21" si="20">L21+N21+P21</f>
        <v>7</v>
      </c>
      <c r="S21" s="183"/>
      <c r="T21" s="157"/>
      <c r="U21" s="157"/>
      <c r="V21" s="157"/>
      <c r="W21" s="157"/>
      <c r="X21" s="157"/>
      <c r="Y21" s="218">
        <f t="shared" si="2"/>
        <v>0</v>
      </c>
      <c r="Z21" s="219">
        <f t="shared" si="3"/>
        <v>0</v>
      </c>
      <c r="AA21" s="54"/>
      <c r="AB21" s="55"/>
      <c r="AC21" s="28"/>
      <c r="AD21" s="29"/>
      <c r="AE21" s="29"/>
      <c r="AF21" s="29"/>
      <c r="AG21" s="218">
        <f t="shared" si="11"/>
        <v>0</v>
      </c>
      <c r="AH21" s="219">
        <f t="shared" si="12"/>
        <v>0</v>
      </c>
      <c r="AI21" s="54"/>
      <c r="AJ21" s="55"/>
      <c r="AK21" s="28"/>
      <c r="AL21" s="29"/>
      <c r="AM21" s="29"/>
      <c r="AN21" s="29"/>
      <c r="AO21" s="218">
        <f t="shared" si="4"/>
        <v>0</v>
      </c>
      <c r="AP21" s="219">
        <f t="shared" si="5"/>
        <v>0</v>
      </c>
      <c r="AQ21" s="54"/>
      <c r="AR21" s="55"/>
      <c r="AS21" s="62"/>
      <c r="AT21" s="58"/>
      <c r="AU21" s="28"/>
      <c r="AV21" s="29"/>
      <c r="AW21" s="218">
        <f t="shared" si="6"/>
        <v>0</v>
      </c>
      <c r="AX21" s="219">
        <f t="shared" si="7"/>
        <v>0</v>
      </c>
      <c r="AY21" s="12">
        <f>Q21+AG21+AW21</f>
        <v>1</v>
      </c>
      <c r="AZ21" s="33">
        <f>R21+AH21+AX21</f>
        <v>7</v>
      </c>
    </row>
    <row r="22" spans="1:52" ht="20.25" customHeight="1">
      <c r="A22" s="288"/>
      <c r="B22" s="34" t="s">
        <v>23</v>
      </c>
      <c r="C22" s="35"/>
      <c r="D22" s="36"/>
      <c r="E22" s="37"/>
      <c r="F22" s="36"/>
      <c r="G22" s="36"/>
      <c r="H22" s="36"/>
      <c r="I22" s="215">
        <f t="shared" si="9"/>
        <v>0</v>
      </c>
      <c r="J22" s="216">
        <f t="shared" si="10"/>
        <v>0</v>
      </c>
      <c r="K22" s="38"/>
      <c r="L22" s="39"/>
      <c r="M22" s="40"/>
      <c r="N22" s="41"/>
      <c r="O22" s="41"/>
      <c r="P22" s="41"/>
      <c r="Q22" s="215">
        <f t="shared" si="0"/>
        <v>0</v>
      </c>
      <c r="R22" s="216">
        <f t="shared" si="1"/>
        <v>0</v>
      </c>
      <c r="S22" s="38"/>
      <c r="T22" s="39"/>
      <c r="U22" s="40"/>
      <c r="V22" s="41"/>
      <c r="W22" s="40"/>
      <c r="X22" s="41"/>
      <c r="Y22" s="215">
        <f t="shared" si="2"/>
        <v>0</v>
      </c>
      <c r="Z22" s="216">
        <f t="shared" si="3"/>
        <v>0</v>
      </c>
      <c r="AA22" s="42"/>
      <c r="AB22" s="41"/>
      <c r="AC22" s="40"/>
      <c r="AD22" s="41"/>
      <c r="AE22" s="41"/>
      <c r="AF22" s="41"/>
      <c r="AG22" s="215">
        <f t="shared" si="11"/>
        <v>0</v>
      </c>
      <c r="AH22" s="216">
        <f t="shared" si="12"/>
        <v>0</v>
      </c>
      <c r="AI22" s="42"/>
      <c r="AJ22" s="41"/>
      <c r="AK22" s="40"/>
      <c r="AL22" s="41"/>
      <c r="AM22" s="41"/>
      <c r="AN22" s="41"/>
      <c r="AO22" s="215">
        <f t="shared" si="4"/>
        <v>0</v>
      </c>
      <c r="AP22" s="216">
        <f t="shared" si="5"/>
        <v>0</v>
      </c>
      <c r="AQ22" s="38">
        <v>1</v>
      </c>
      <c r="AR22" s="39">
        <v>45</v>
      </c>
      <c r="AS22" s="63"/>
      <c r="AT22" s="39"/>
      <c r="AU22" s="63"/>
      <c r="AV22" s="39"/>
      <c r="AW22" s="215">
        <f t="shared" si="6"/>
        <v>1</v>
      </c>
      <c r="AX22" s="216">
        <f t="shared" si="7"/>
        <v>45</v>
      </c>
      <c r="AY22" s="8">
        <f t="shared" ref="AY22:AZ22" si="21">I22+Q22+Y22+AG22+AW22</f>
        <v>1</v>
      </c>
      <c r="AZ22" s="9">
        <f t="shared" si="21"/>
        <v>45</v>
      </c>
    </row>
    <row r="23" spans="1:52" ht="20.25" customHeight="1">
      <c r="A23" s="288"/>
      <c r="B23" s="34" t="s">
        <v>12</v>
      </c>
      <c r="C23" s="35"/>
      <c r="D23" s="36"/>
      <c r="E23" s="37">
        <v>1</v>
      </c>
      <c r="F23" s="36">
        <v>25</v>
      </c>
      <c r="G23" s="36"/>
      <c r="H23" s="36"/>
      <c r="I23" s="215">
        <f t="shared" si="9"/>
        <v>1</v>
      </c>
      <c r="J23" s="216">
        <f t="shared" si="10"/>
        <v>25</v>
      </c>
      <c r="K23" s="38"/>
      <c r="L23" s="39"/>
      <c r="M23" s="40"/>
      <c r="N23" s="41"/>
      <c r="O23" s="40">
        <v>2</v>
      </c>
      <c r="P23" s="41">
        <v>87</v>
      </c>
      <c r="Q23" s="215">
        <f t="shared" si="0"/>
        <v>2</v>
      </c>
      <c r="R23" s="216">
        <f t="shared" si="1"/>
        <v>87</v>
      </c>
      <c r="S23" s="38">
        <v>3</v>
      </c>
      <c r="T23" s="39">
        <v>56</v>
      </c>
      <c r="U23" s="40">
        <v>3</v>
      </c>
      <c r="V23" s="41">
        <v>58</v>
      </c>
      <c r="W23" s="40">
        <v>1</v>
      </c>
      <c r="X23" s="41">
        <v>253</v>
      </c>
      <c r="Y23" s="215">
        <f t="shared" si="2"/>
        <v>7</v>
      </c>
      <c r="Z23" s="216">
        <f t="shared" si="3"/>
        <v>367</v>
      </c>
      <c r="AA23" s="42"/>
      <c r="AB23" s="41"/>
      <c r="AC23" s="40"/>
      <c r="AD23" s="41"/>
      <c r="AE23" s="41"/>
      <c r="AF23" s="41"/>
      <c r="AG23" s="215">
        <f t="shared" si="11"/>
        <v>0</v>
      </c>
      <c r="AH23" s="216">
        <f t="shared" si="12"/>
        <v>0</v>
      </c>
      <c r="AI23" s="42"/>
      <c r="AJ23" s="41"/>
      <c r="AK23" s="40"/>
      <c r="AL23" s="41"/>
      <c r="AM23" s="41"/>
      <c r="AN23" s="41"/>
      <c r="AO23" s="215">
        <f t="shared" si="4"/>
        <v>0</v>
      </c>
      <c r="AP23" s="216">
        <f t="shared" si="5"/>
        <v>0</v>
      </c>
      <c r="AQ23" s="38">
        <v>1</v>
      </c>
      <c r="AR23" s="39">
        <v>8</v>
      </c>
      <c r="AS23" s="63">
        <v>9</v>
      </c>
      <c r="AT23" s="39">
        <v>596</v>
      </c>
      <c r="AU23" s="63">
        <v>1</v>
      </c>
      <c r="AV23" s="39">
        <v>107</v>
      </c>
      <c r="AW23" s="215">
        <f t="shared" si="6"/>
        <v>11</v>
      </c>
      <c r="AX23" s="216">
        <f t="shared" si="7"/>
        <v>711</v>
      </c>
      <c r="AY23" s="8">
        <f>I23+Q23+Y23+AG23+AW23</f>
        <v>21</v>
      </c>
      <c r="AZ23" s="9">
        <f>J23+R23+Z23+AH23+AX23</f>
        <v>1190</v>
      </c>
    </row>
    <row r="24" spans="1:52" ht="12.75" customHeight="1">
      <c r="A24" s="288"/>
      <c r="B24" s="292" t="s">
        <v>13</v>
      </c>
      <c r="C24" s="153"/>
      <c r="D24" s="154"/>
      <c r="E24" s="155"/>
      <c r="F24" s="154"/>
      <c r="G24" s="154"/>
      <c r="H24" s="154"/>
      <c r="I24" s="215">
        <f t="shared" si="9"/>
        <v>0</v>
      </c>
      <c r="J24" s="216">
        <f t="shared" si="10"/>
        <v>0</v>
      </c>
      <c r="K24" s="172"/>
      <c r="L24" s="53"/>
      <c r="M24" s="50"/>
      <c r="N24" s="51"/>
      <c r="O24" s="50">
        <v>1</v>
      </c>
      <c r="P24" s="51">
        <v>45</v>
      </c>
      <c r="Q24" s="215">
        <f t="shared" si="0"/>
        <v>1</v>
      </c>
      <c r="R24" s="216">
        <f t="shared" si="1"/>
        <v>45</v>
      </c>
      <c r="S24" s="172"/>
      <c r="T24" s="53"/>
      <c r="U24" s="50">
        <v>1</v>
      </c>
      <c r="V24" s="51">
        <v>32</v>
      </c>
      <c r="W24" s="50">
        <v>1</v>
      </c>
      <c r="X24" s="51">
        <v>68</v>
      </c>
      <c r="Y24" s="215">
        <f t="shared" si="2"/>
        <v>2</v>
      </c>
      <c r="Z24" s="216">
        <f t="shared" si="3"/>
        <v>100</v>
      </c>
      <c r="AA24" s="184"/>
      <c r="AB24" s="51"/>
      <c r="AC24" s="50"/>
      <c r="AD24" s="51"/>
      <c r="AE24" s="51"/>
      <c r="AF24" s="51"/>
      <c r="AG24" s="215">
        <f t="shared" si="11"/>
        <v>0</v>
      </c>
      <c r="AH24" s="216">
        <f t="shared" si="12"/>
        <v>0</v>
      </c>
      <c r="AI24" s="184"/>
      <c r="AJ24" s="51"/>
      <c r="AK24" s="50"/>
      <c r="AL24" s="51"/>
      <c r="AM24" s="51"/>
      <c r="AN24" s="51"/>
      <c r="AO24" s="215">
        <f t="shared" si="4"/>
        <v>0</v>
      </c>
      <c r="AP24" s="216">
        <f t="shared" si="5"/>
        <v>0</v>
      </c>
      <c r="AQ24" s="17">
        <v>1</v>
      </c>
      <c r="AR24" s="7">
        <v>50</v>
      </c>
      <c r="AS24" s="61">
        <v>1</v>
      </c>
      <c r="AT24" s="7">
        <v>10</v>
      </c>
      <c r="AU24" s="61">
        <v>1</v>
      </c>
      <c r="AV24" s="7">
        <v>64</v>
      </c>
      <c r="AW24" s="215">
        <f t="shared" si="6"/>
        <v>3</v>
      </c>
      <c r="AX24" s="216">
        <f t="shared" si="7"/>
        <v>124</v>
      </c>
      <c r="AY24" s="8">
        <f>Q24+Y24+AW24</f>
        <v>6</v>
      </c>
      <c r="AZ24" s="9">
        <f>R24+Z24+AX24</f>
        <v>269</v>
      </c>
    </row>
    <row r="25" spans="1:52" ht="12.75" customHeight="1">
      <c r="A25" s="288"/>
      <c r="B25" s="279"/>
      <c r="C25" s="156"/>
      <c r="D25" s="157"/>
      <c r="E25" s="157"/>
      <c r="F25" s="157"/>
      <c r="G25" s="157"/>
      <c r="H25" s="157"/>
      <c r="I25" s="218">
        <f t="shared" si="9"/>
        <v>0</v>
      </c>
      <c r="J25" s="219">
        <f t="shared" si="10"/>
        <v>0</v>
      </c>
      <c r="K25" s="183"/>
      <c r="L25" s="157"/>
      <c r="M25" s="157"/>
      <c r="N25" s="157"/>
      <c r="O25" s="157"/>
      <c r="P25" s="157"/>
      <c r="Q25" s="218">
        <f t="shared" si="0"/>
        <v>0</v>
      </c>
      <c r="R25" s="219">
        <f t="shared" si="1"/>
        <v>0</v>
      </c>
      <c r="S25" s="183"/>
      <c r="T25" s="157"/>
      <c r="U25" s="157"/>
      <c r="V25" s="157"/>
      <c r="W25" s="157"/>
      <c r="X25" s="157"/>
      <c r="Y25" s="218">
        <f t="shared" si="2"/>
        <v>0</v>
      </c>
      <c r="Z25" s="219">
        <f t="shared" si="3"/>
        <v>0</v>
      </c>
      <c r="AA25" s="185"/>
      <c r="AB25" s="186"/>
      <c r="AC25" s="186"/>
      <c r="AD25" s="186"/>
      <c r="AE25" s="186"/>
      <c r="AF25" s="186"/>
      <c r="AG25" s="218">
        <f t="shared" si="11"/>
        <v>0</v>
      </c>
      <c r="AH25" s="219">
        <f t="shared" si="12"/>
        <v>0</v>
      </c>
      <c r="AI25" s="185"/>
      <c r="AJ25" s="186"/>
      <c r="AK25" s="186"/>
      <c r="AL25" s="186"/>
      <c r="AM25" s="186"/>
      <c r="AN25" s="186"/>
      <c r="AO25" s="218">
        <f t="shared" si="4"/>
        <v>0</v>
      </c>
      <c r="AP25" s="219">
        <f t="shared" si="5"/>
        <v>0</v>
      </c>
      <c r="AQ25" s="168">
        <v>1</v>
      </c>
      <c r="AR25" s="170">
        <v>50</v>
      </c>
      <c r="AS25" s="169"/>
      <c r="AT25" s="171"/>
      <c r="AU25" s="169"/>
      <c r="AV25" s="171"/>
      <c r="AW25" s="232">
        <f t="shared" ref="AW25" si="22">AQ25+AS25+AU25</f>
        <v>1</v>
      </c>
      <c r="AX25" s="233">
        <f t="shared" ref="AX25" si="23">AR25+AT25+AV25</f>
        <v>50</v>
      </c>
      <c r="AY25" s="59">
        <f>AW25</f>
        <v>1</v>
      </c>
      <c r="AZ25" s="33">
        <f>AX25</f>
        <v>50</v>
      </c>
    </row>
    <row r="26" spans="1:52" ht="20.25" customHeight="1">
      <c r="A26" s="288"/>
      <c r="B26" s="34" t="s">
        <v>21</v>
      </c>
      <c r="C26" s="35"/>
      <c r="D26" s="36"/>
      <c r="E26" s="37"/>
      <c r="F26" s="36"/>
      <c r="G26" s="37"/>
      <c r="H26" s="36"/>
      <c r="I26" s="215">
        <f t="shared" si="9"/>
        <v>0</v>
      </c>
      <c r="J26" s="216">
        <f t="shared" si="10"/>
        <v>0</v>
      </c>
      <c r="K26" s="38"/>
      <c r="L26" s="39"/>
      <c r="M26" s="63"/>
      <c r="N26" s="39"/>
      <c r="O26" s="39"/>
      <c r="P26" s="39"/>
      <c r="Q26" s="215">
        <f t="shared" si="0"/>
        <v>0</v>
      </c>
      <c r="R26" s="216">
        <f t="shared" si="1"/>
        <v>0</v>
      </c>
      <c r="S26" s="38"/>
      <c r="T26" s="39"/>
      <c r="U26" s="63">
        <v>2</v>
      </c>
      <c r="V26" s="39">
        <v>266</v>
      </c>
      <c r="W26" s="63">
        <v>1</v>
      </c>
      <c r="X26" s="39">
        <v>52</v>
      </c>
      <c r="Y26" s="215">
        <f t="shared" si="2"/>
        <v>3</v>
      </c>
      <c r="Z26" s="216">
        <f t="shared" si="3"/>
        <v>318</v>
      </c>
      <c r="AA26" s="38"/>
      <c r="AB26" s="39"/>
      <c r="AC26" s="63"/>
      <c r="AD26" s="39"/>
      <c r="AE26" s="39"/>
      <c r="AF26" s="39"/>
      <c r="AG26" s="215">
        <f t="shared" si="11"/>
        <v>0</v>
      </c>
      <c r="AH26" s="216">
        <f t="shared" si="12"/>
        <v>0</v>
      </c>
      <c r="AI26" s="38"/>
      <c r="AJ26" s="39"/>
      <c r="AK26" s="63"/>
      <c r="AL26" s="39"/>
      <c r="AM26" s="39"/>
      <c r="AN26" s="39"/>
      <c r="AO26" s="215">
        <f t="shared" si="4"/>
        <v>0</v>
      </c>
      <c r="AP26" s="216">
        <f t="shared" si="5"/>
        <v>0</v>
      </c>
      <c r="AQ26" s="38">
        <v>1</v>
      </c>
      <c r="AR26" s="39">
        <v>12</v>
      </c>
      <c r="AS26" s="63">
        <v>1</v>
      </c>
      <c r="AT26" s="39">
        <v>35</v>
      </c>
      <c r="AU26" s="63">
        <v>1</v>
      </c>
      <c r="AV26" s="39">
        <v>51</v>
      </c>
      <c r="AW26" s="215">
        <f t="shared" si="6"/>
        <v>3</v>
      </c>
      <c r="AX26" s="216">
        <f t="shared" si="7"/>
        <v>98</v>
      </c>
      <c r="AY26" s="8">
        <f t="shared" ref="AY26:AY32" si="24">I26+Q26+Y26+AG26+AW26</f>
        <v>6</v>
      </c>
      <c r="AZ26" s="9">
        <f t="shared" ref="AZ26:AZ32" si="25">J26+R26+Z26+AH26+AX26</f>
        <v>416</v>
      </c>
    </row>
    <row r="27" spans="1:52" ht="20.25" customHeight="1">
      <c r="A27" s="288"/>
      <c r="B27" s="34" t="s">
        <v>18</v>
      </c>
      <c r="C27" s="35">
        <v>1</v>
      </c>
      <c r="D27" s="36">
        <v>17</v>
      </c>
      <c r="E27" s="37">
        <v>3</v>
      </c>
      <c r="F27" s="36">
        <v>45</v>
      </c>
      <c r="G27" s="37">
        <v>1</v>
      </c>
      <c r="H27" s="36">
        <v>82</v>
      </c>
      <c r="I27" s="215">
        <f t="shared" si="9"/>
        <v>5</v>
      </c>
      <c r="J27" s="216">
        <f t="shared" si="10"/>
        <v>144</v>
      </c>
      <c r="K27" s="38">
        <v>2</v>
      </c>
      <c r="L27" s="39">
        <v>55</v>
      </c>
      <c r="M27" s="63">
        <v>9</v>
      </c>
      <c r="N27" s="39">
        <v>203.3</v>
      </c>
      <c r="O27" s="63">
        <v>1</v>
      </c>
      <c r="P27" s="39">
        <v>102</v>
      </c>
      <c r="Q27" s="215">
        <f t="shared" si="0"/>
        <v>12</v>
      </c>
      <c r="R27" s="216">
        <f t="shared" si="1"/>
        <v>360.3</v>
      </c>
      <c r="S27" s="38">
        <v>1</v>
      </c>
      <c r="T27" s="39">
        <v>32</v>
      </c>
      <c r="U27" s="63">
        <v>18</v>
      </c>
      <c r="V27" s="39">
        <v>1319</v>
      </c>
      <c r="W27" s="63">
        <v>2</v>
      </c>
      <c r="X27" s="39">
        <v>406</v>
      </c>
      <c r="Y27" s="215">
        <f t="shared" si="2"/>
        <v>21</v>
      </c>
      <c r="Z27" s="216">
        <f t="shared" si="3"/>
        <v>1757</v>
      </c>
      <c r="AA27" s="38">
        <v>2</v>
      </c>
      <c r="AB27" s="39">
        <v>55</v>
      </c>
      <c r="AC27" s="63">
        <v>3</v>
      </c>
      <c r="AD27" s="39">
        <v>62</v>
      </c>
      <c r="AE27" s="39"/>
      <c r="AF27" s="39"/>
      <c r="AG27" s="215">
        <f t="shared" si="11"/>
        <v>5</v>
      </c>
      <c r="AH27" s="216">
        <f t="shared" si="12"/>
        <v>117</v>
      </c>
      <c r="AI27" s="38"/>
      <c r="AJ27" s="39"/>
      <c r="AK27" s="63"/>
      <c r="AL27" s="39"/>
      <c r="AM27" s="39"/>
      <c r="AN27" s="39"/>
      <c r="AO27" s="215">
        <f t="shared" si="4"/>
        <v>0</v>
      </c>
      <c r="AP27" s="216">
        <f t="shared" si="5"/>
        <v>0</v>
      </c>
      <c r="AQ27" s="38">
        <v>2</v>
      </c>
      <c r="AR27" s="39">
        <v>65</v>
      </c>
      <c r="AS27" s="63">
        <v>6</v>
      </c>
      <c r="AT27" s="39">
        <v>166</v>
      </c>
      <c r="AU27" s="63">
        <v>2</v>
      </c>
      <c r="AV27" s="39">
        <v>1469</v>
      </c>
      <c r="AW27" s="215">
        <f t="shared" si="6"/>
        <v>10</v>
      </c>
      <c r="AX27" s="216">
        <f t="shared" si="7"/>
        <v>1700</v>
      </c>
      <c r="AY27" s="8">
        <f t="shared" si="24"/>
        <v>53</v>
      </c>
      <c r="AZ27" s="9">
        <f t="shared" si="25"/>
        <v>4078.3</v>
      </c>
    </row>
    <row r="28" spans="1:52" ht="20.25" customHeight="1">
      <c r="A28" s="288"/>
      <c r="B28" s="34" t="s">
        <v>45</v>
      </c>
      <c r="C28" s="35"/>
      <c r="D28" s="36"/>
      <c r="E28" s="37"/>
      <c r="F28" s="36"/>
      <c r="G28" s="37"/>
      <c r="H28" s="36"/>
      <c r="I28" s="215">
        <f t="shared" si="9"/>
        <v>0</v>
      </c>
      <c r="J28" s="216">
        <f t="shared" si="10"/>
        <v>0</v>
      </c>
      <c r="K28" s="38"/>
      <c r="L28" s="39"/>
      <c r="M28" s="40"/>
      <c r="N28" s="41"/>
      <c r="O28" s="41"/>
      <c r="P28" s="41"/>
      <c r="Q28" s="215">
        <f t="shared" si="0"/>
        <v>0</v>
      </c>
      <c r="R28" s="216">
        <f t="shared" si="1"/>
        <v>0</v>
      </c>
      <c r="S28" s="38"/>
      <c r="T28" s="39"/>
      <c r="U28" s="40"/>
      <c r="V28" s="41"/>
      <c r="W28" s="40"/>
      <c r="X28" s="41"/>
      <c r="Y28" s="215">
        <f t="shared" si="2"/>
        <v>0</v>
      </c>
      <c r="Z28" s="216">
        <f t="shared" si="3"/>
        <v>0</v>
      </c>
      <c r="AA28" s="42"/>
      <c r="AB28" s="41"/>
      <c r="AC28" s="40"/>
      <c r="AD28" s="41"/>
      <c r="AE28" s="41"/>
      <c r="AF28" s="41"/>
      <c r="AG28" s="215">
        <f t="shared" si="11"/>
        <v>0</v>
      </c>
      <c r="AH28" s="216">
        <f t="shared" si="12"/>
        <v>0</v>
      </c>
      <c r="AI28" s="42"/>
      <c r="AJ28" s="41"/>
      <c r="AK28" s="40"/>
      <c r="AL28" s="41"/>
      <c r="AM28" s="41"/>
      <c r="AN28" s="41"/>
      <c r="AO28" s="215">
        <f t="shared" si="4"/>
        <v>0</v>
      </c>
      <c r="AP28" s="216">
        <f t="shared" si="5"/>
        <v>0</v>
      </c>
      <c r="AQ28" s="38"/>
      <c r="AR28" s="39"/>
      <c r="AS28" s="63"/>
      <c r="AT28" s="39"/>
      <c r="AU28" s="63">
        <v>1</v>
      </c>
      <c r="AV28" s="39">
        <v>60</v>
      </c>
      <c r="AW28" s="215">
        <f t="shared" si="6"/>
        <v>1</v>
      </c>
      <c r="AX28" s="216">
        <f t="shared" si="7"/>
        <v>60</v>
      </c>
      <c r="AY28" s="8">
        <f>I28+Q28+Y28+AG28+AW28</f>
        <v>1</v>
      </c>
      <c r="AZ28" s="9">
        <f>J28+R28+Z28+AH28+AX28</f>
        <v>60</v>
      </c>
    </row>
    <row r="29" spans="1:52" ht="20.25" customHeight="1">
      <c r="A29" s="288"/>
      <c r="B29" s="34" t="s">
        <v>22</v>
      </c>
      <c r="C29" s="35"/>
      <c r="D29" s="36"/>
      <c r="E29" s="37"/>
      <c r="F29" s="36"/>
      <c r="G29" s="37">
        <v>1</v>
      </c>
      <c r="H29" s="36">
        <v>14</v>
      </c>
      <c r="I29" s="215">
        <f t="shared" si="9"/>
        <v>1</v>
      </c>
      <c r="J29" s="216">
        <f t="shared" si="10"/>
        <v>14</v>
      </c>
      <c r="K29" s="38"/>
      <c r="L29" s="39"/>
      <c r="M29" s="63"/>
      <c r="N29" s="39"/>
      <c r="O29" s="39"/>
      <c r="P29" s="39"/>
      <c r="Q29" s="215">
        <f t="shared" si="0"/>
        <v>0</v>
      </c>
      <c r="R29" s="216">
        <f t="shared" si="1"/>
        <v>0</v>
      </c>
      <c r="S29" s="38"/>
      <c r="T29" s="39"/>
      <c r="U29" s="63">
        <v>2</v>
      </c>
      <c r="V29" s="39">
        <v>141</v>
      </c>
      <c r="W29" s="63">
        <v>1</v>
      </c>
      <c r="X29" s="39">
        <v>79</v>
      </c>
      <c r="Y29" s="215">
        <f t="shared" si="2"/>
        <v>3</v>
      </c>
      <c r="Z29" s="216">
        <f t="shared" si="3"/>
        <v>220</v>
      </c>
      <c r="AA29" s="38"/>
      <c r="AB29" s="39"/>
      <c r="AC29" s="39"/>
      <c r="AD29" s="39"/>
      <c r="AE29" s="39"/>
      <c r="AF29" s="39"/>
      <c r="AG29" s="215">
        <f t="shared" si="11"/>
        <v>0</v>
      </c>
      <c r="AH29" s="216">
        <f t="shared" si="12"/>
        <v>0</v>
      </c>
      <c r="AI29" s="38"/>
      <c r="AJ29" s="39"/>
      <c r="AK29" s="39"/>
      <c r="AL29" s="39"/>
      <c r="AM29" s="39"/>
      <c r="AN29" s="39"/>
      <c r="AO29" s="215">
        <f t="shared" si="4"/>
        <v>0</v>
      </c>
      <c r="AP29" s="216">
        <f t="shared" si="5"/>
        <v>0</v>
      </c>
      <c r="AQ29" s="38"/>
      <c r="AR29" s="39"/>
      <c r="AS29" s="63">
        <v>2</v>
      </c>
      <c r="AT29" s="39">
        <v>41</v>
      </c>
      <c r="AU29" s="63">
        <v>1</v>
      </c>
      <c r="AV29" s="39">
        <v>554</v>
      </c>
      <c r="AW29" s="215">
        <f t="shared" si="6"/>
        <v>3</v>
      </c>
      <c r="AX29" s="216">
        <f t="shared" si="7"/>
        <v>595</v>
      </c>
      <c r="AY29" s="8">
        <f t="shared" si="24"/>
        <v>7</v>
      </c>
      <c r="AZ29" s="9">
        <f t="shared" si="25"/>
        <v>829</v>
      </c>
    </row>
    <row r="30" spans="1:52" ht="20.25" customHeight="1">
      <c r="A30" s="288"/>
      <c r="B30" s="34" t="s">
        <v>20</v>
      </c>
      <c r="C30" s="35"/>
      <c r="D30" s="36"/>
      <c r="E30" s="37"/>
      <c r="F30" s="36"/>
      <c r="G30" s="37">
        <v>1</v>
      </c>
      <c r="H30" s="36">
        <v>10</v>
      </c>
      <c r="I30" s="215">
        <f t="shared" si="9"/>
        <v>1</v>
      </c>
      <c r="J30" s="216">
        <f t="shared" si="10"/>
        <v>10</v>
      </c>
      <c r="K30" s="38"/>
      <c r="L30" s="39"/>
      <c r="M30" s="63">
        <v>1</v>
      </c>
      <c r="N30" s="39">
        <v>20</v>
      </c>
      <c r="O30" s="39"/>
      <c r="P30" s="39"/>
      <c r="Q30" s="215">
        <f t="shared" si="0"/>
        <v>1</v>
      </c>
      <c r="R30" s="216">
        <f t="shared" si="1"/>
        <v>20</v>
      </c>
      <c r="S30" s="38"/>
      <c r="T30" s="39"/>
      <c r="U30" s="63">
        <v>2</v>
      </c>
      <c r="V30" s="39">
        <v>105</v>
      </c>
      <c r="W30" s="63"/>
      <c r="X30" s="39"/>
      <c r="Y30" s="215">
        <f t="shared" si="2"/>
        <v>2</v>
      </c>
      <c r="Z30" s="216">
        <f t="shared" si="3"/>
        <v>105</v>
      </c>
      <c r="AA30" s="38"/>
      <c r="AB30" s="39"/>
      <c r="AC30" s="39"/>
      <c r="AD30" s="39"/>
      <c r="AE30" s="39"/>
      <c r="AF30" s="39"/>
      <c r="AG30" s="215">
        <f t="shared" si="11"/>
        <v>0</v>
      </c>
      <c r="AH30" s="216">
        <f t="shared" si="12"/>
        <v>0</v>
      </c>
      <c r="AI30" s="38"/>
      <c r="AJ30" s="39"/>
      <c r="AK30" s="39"/>
      <c r="AL30" s="39"/>
      <c r="AM30" s="39"/>
      <c r="AN30" s="39"/>
      <c r="AO30" s="215">
        <f t="shared" si="4"/>
        <v>0</v>
      </c>
      <c r="AP30" s="216">
        <f t="shared" si="5"/>
        <v>0</v>
      </c>
      <c r="AQ30" s="38"/>
      <c r="AR30" s="39"/>
      <c r="AS30" s="63">
        <v>1</v>
      </c>
      <c r="AT30" s="41">
        <v>20</v>
      </c>
      <c r="AU30" s="63">
        <v>1</v>
      </c>
      <c r="AV30" s="39">
        <v>20</v>
      </c>
      <c r="AW30" s="215">
        <f t="shared" si="6"/>
        <v>2</v>
      </c>
      <c r="AX30" s="216">
        <f t="shared" si="7"/>
        <v>40</v>
      </c>
      <c r="AY30" s="8">
        <f t="shared" si="24"/>
        <v>6</v>
      </c>
      <c r="AZ30" s="9">
        <f t="shared" si="25"/>
        <v>175</v>
      </c>
    </row>
    <row r="31" spans="1:52" ht="20.25" customHeight="1">
      <c r="A31" s="288"/>
      <c r="B31" s="64" t="s">
        <v>36</v>
      </c>
      <c r="C31" s="14"/>
      <c r="D31" s="15"/>
      <c r="E31" s="16"/>
      <c r="F31" s="15"/>
      <c r="G31" s="16">
        <v>1</v>
      </c>
      <c r="H31" s="15">
        <v>15</v>
      </c>
      <c r="I31" s="215">
        <f t="shared" si="9"/>
        <v>1</v>
      </c>
      <c r="J31" s="216">
        <f t="shared" si="10"/>
        <v>15</v>
      </c>
      <c r="K31" s="17"/>
      <c r="L31" s="7"/>
      <c r="M31" s="61"/>
      <c r="N31" s="7"/>
      <c r="O31" s="7"/>
      <c r="P31" s="7"/>
      <c r="Q31" s="215">
        <f t="shared" si="0"/>
        <v>0</v>
      </c>
      <c r="R31" s="216">
        <f t="shared" si="1"/>
        <v>0</v>
      </c>
      <c r="S31" s="17"/>
      <c r="T31" s="7"/>
      <c r="U31" s="61"/>
      <c r="V31" s="7"/>
      <c r="W31" s="61"/>
      <c r="X31" s="7"/>
      <c r="Y31" s="215">
        <f t="shared" si="2"/>
        <v>0</v>
      </c>
      <c r="Z31" s="216">
        <f t="shared" si="3"/>
        <v>0</v>
      </c>
      <c r="AA31" s="17"/>
      <c r="AB31" s="7"/>
      <c r="AC31" s="7"/>
      <c r="AD31" s="7"/>
      <c r="AE31" s="7"/>
      <c r="AF31" s="7"/>
      <c r="AG31" s="215">
        <f t="shared" si="11"/>
        <v>0</v>
      </c>
      <c r="AH31" s="216">
        <f t="shared" si="12"/>
        <v>0</v>
      </c>
      <c r="AI31" s="17"/>
      <c r="AJ31" s="7"/>
      <c r="AK31" s="7"/>
      <c r="AL31" s="7"/>
      <c r="AM31" s="7"/>
      <c r="AN31" s="7"/>
      <c r="AO31" s="215">
        <f t="shared" si="4"/>
        <v>0</v>
      </c>
      <c r="AP31" s="216">
        <f t="shared" si="5"/>
        <v>0</v>
      </c>
      <c r="AQ31" s="17"/>
      <c r="AR31" s="7"/>
      <c r="AS31" s="7"/>
      <c r="AT31" s="19"/>
      <c r="AU31" s="7"/>
      <c r="AV31" s="7"/>
      <c r="AW31" s="215">
        <f t="shared" si="6"/>
        <v>0</v>
      </c>
      <c r="AX31" s="216">
        <f t="shared" si="7"/>
        <v>0</v>
      </c>
      <c r="AY31" s="8">
        <f t="shared" si="24"/>
        <v>1</v>
      </c>
      <c r="AZ31" s="9">
        <f t="shared" si="25"/>
        <v>15</v>
      </c>
    </row>
    <row r="32" spans="1:52" ht="20.25" customHeight="1">
      <c r="A32" s="288"/>
      <c r="B32" s="64" t="s">
        <v>19</v>
      </c>
      <c r="C32" s="14"/>
      <c r="D32" s="15"/>
      <c r="E32" s="16">
        <v>1</v>
      </c>
      <c r="F32" s="15">
        <v>20</v>
      </c>
      <c r="G32" s="15"/>
      <c r="H32" s="15"/>
      <c r="I32" s="215">
        <f t="shared" si="9"/>
        <v>1</v>
      </c>
      <c r="J32" s="216">
        <f t="shared" si="10"/>
        <v>20</v>
      </c>
      <c r="K32" s="17"/>
      <c r="L32" s="7"/>
      <c r="M32" s="61">
        <v>1</v>
      </c>
      <c r="N32" s="7">
        <v>20</v>
      </c>
      <c r="O32" s="7"/>
      <c r="P32" s="7"/>
      <c r="Q32" s="215">
        <f t="shared" si="0"/>
        <v>1</v>
      </c>
      <c r="R32" s="216">
        <f t="shared" si="1"/>
        <v>20</v>
      </c>
      <c r="S32" s="17"/>
      <c r="T32" s="7"/>
      <c r="U32" s="61">
        <v>7</v>
      </c>
      <c r="V32" s="7">
        <v>264</v>
      </c>
      <c r="W32" s="61">
        <v>1</v>
      </c>
      <c r="X32" s="7">
        <v>20</v>
      </c>
      <c r="Y32" s="215">
        <f t="shared" si="2"/>
        <v>8</v>
      </c>
      <c r="Z32" s="216">
        <f t="shared" si="3"/>
        <v>284</v>
      </c>
      <c r="AA32" s="17"/>
      <c r="AB32" s="7"/>
      <c r="AC32" s="7"/>
      <c r="AD32" s="7"/>
      <c r="AE32" s="7"/>
      <c r="AF32" s="7"/>
      <c r="AG32" s="215">
        <f t="shared" si="11"/>
        <v>0</v>
      </c>
      <c r="AH32" s="216">
        <f t="shared" si="12"/>
        <v>0</v>
      </c>
      <c r="AI32" s="17"/>
      <c r="AJ32" s="7"/>
      <c r="AK32" s="7"/>
      <c r="AL32" s="7"/>
      <c r="AM32" s="7"/>
      <c r="AN32" s="7"/>
      <c r="AO32" s="215">
        <f t="shared" si="4"/>
        <v>0</v>
      </c>
      <c r="AP32" s="216">
        <f t="shared" si="5"/>
        <v>0</v>
      </c>
      <c r="AQ32" s="17"/>
      <c r="AR32" s="7"/>
      <c r="AS32" s="7"/>
      <c r="AT32" s="7"/>
      <c r="AU32" s="61"/>
      <c r="AV32" s="7"/>
      <c r="AW32" s="215">
        <f t="shared" si="6"/>
        <v>0</v>
      </c>
      <c r="AX32" s="216">
        <f t="shared" si="7"/>
        <v>0</v>
      </c>
      <c r="AY32" s="8">
        <f t="shared" si="24"/>
        <v>10</v>
      </c>
      <c r="AZ32" s="9">
        <f t="shared" si="25"/>
        <v>324</v>
      </c>
    </row>
    <row r="33" spans="1:52" ht="12.75" customHeight="1">
      <c r="A33" s="288"/>
      <c r="B33" s="290" t="s">
        <v>33</v>
      </c>
      <c r="C33" s="83">
        <f>SUM(C7:C32)</f>
        <v>19</v>
      </c>
      <c r="D33" s="165">
        <f>SUM(D7:D32)</f>
        <v>704.1</v>
      </c>
      <c r="E33" s="167">
        <f t="shared" ref="E33:AV33" si="26">SUM(E7:E32)</f>
        <v>27</v>
      </c>
      <c r="F33" s="147">
        <f t="shared" si="26"/>
        <v>730.2</v>
      </c>
      <c r="G33" s="166">
        <f t="shared" si="26"/>
        <v>7</v>
      </c>
      <c r="H33" s="147">
        <f>SUM(H7:H32)</f>
        <v>266.7</v>
      </c>
      <c r="I33" s="220">
        <f>SUM(I7:I32)</f>
        <v>53</v>
      </c>
      <c r="J33" s="221">
        <f>SUM(J7:J32)</f>
        <v>1701</v>
      </c>
      <c r="K33" s="178">
        <f>SUM(K7:K32)-K34</f>
        <v>42</v>
      </c>
      <c r="L33" s="165">
        <f>SUM(L7:L32)-L34</f>
        <v>847.2</v>
      </c>
      <c r="M33" s="167">
        <f t="shared" si="26"/>
        <v>63</v>
      </c>
      <c r="N33" s="147">
        <f t="shared" si="26"/>
        <v>1110.8</v>
      </c>
      <c r="O33" s="166">
        <f t="shared" si="26"/>
        <v>5</v>
      </c>
      <c r="P33" s="147">
        <f t="shared" si="26"/>
        <v>252</v>
      </c>
      <c r="Q33" s="220">
        <f>SUM(Q7:Q32)-Q34</f>
        <v>110</v>
      </c>
      <c r="R33" s="221">
        <f>SUM(R7:R32)-R34</f>
        <v>2210</v>
      </c>
      <c r="S33" s="178">
        <f>SUM(S7:S32)-S34</f>
        <v>37</v>
      </c>
      <c r="T33" s="165">
        <f>SUM(T7:T32)-T34</f>
        <v>836</v>
      </c>
      <c r="U33" s="167">
        <f t="shared" si="26"/>
        <v>108</v>
      </c>
      <c r="V33" s="147">
        <f t="shared" si="26"/>
        <v>3521.6</v>
      </c>
      <c r="W33" s="166">
        <f t="shared" si="26"/>
        <v>9</v>
      </c>
      <c r="X33" s="147">
        <f t="shared" si="26"/>
        <v>1050</v>
      </c>
      <c r="Y33" s="220">
        <f>SUM(Y7:Y32)-Y34</f>
        <v>154</v>
      </c>
      <c r="Z33" s="221">
        <f>SUM(Z7:Z32)-Z34</f>
        <v>5407.6</v>
      </c>
      <c r="AA33" s="83">
        <f t="shared" si="26"/>
        <v>2</v>
      </c>
      <c r="AB33" s="165">
        <f t="shared" si="26"/>
        <v>55</v>
      </c>
      <c r="AC33" s="167">
        <f t="shared" si="26"/>
        <v>14</v>
      </c>
      <c r="AD33" s="147">
        <f t="shared" si="26"/>
        <v>251.1</v>
      </c>
      <c r="AE33" s="166">
        <f t="shared" si="26"/>
        <v>0</v>
      </c>
      <c r="AF33" s="147">
        <f t="shared" si="26"/>
        <v>0</v>
      </c>
      <c r="AG33" s="220">
        <f>SUM(AG7:AG32)-AG34</f>
        <v>16</v>
      </c>
      <c r="AH33" s="221">
        <f>SUM(AH7:AH32)-AH34</f>
        <v>306.10000000000002</v>
      </c>
      <c r="AI33" s="83">
        <f t="shared" si="26"/>
        <v>0</v>
      </c>
      <c r="AJ33" s="165">
        <f t="shared" si="26"/>
        <v>0</v>
      </c>
      <c r="AK33" s="167">
        <f t="shared" si="26"/>
        <v>0</v>
      </c>
      <c r="AL33" s="147">
        <f t="shared" si="26"/>
        <v>0</v>
      </c>
      <c r="AM33" s="166">
        <f t="shared" si="26"/>
        <v>0</v>
      </c>
      <c r="AN33" s="147">
        <f t="shared" si="26"/>
        <v>0</v>
      </c>
      <c r="AO33" s="220">
        <f>SUM(AO7:AO32)-AO34</f>
        <v>0</v>
      </c>
      <c r="AP33" s="221">
        <f>SUM(AP7:AP32)-AP34</f>
        <v>0</v>
      </c>
      <c r="AQ33" s="178">
        <f>SUM(AQ7:AQ32)-AQ34</f>
        <v>49</v>
      </c>
      <c r="AR33" s="165">
        <f>SUM(AR7:AR32)-AR34</f>
        <v>1073.0999999999999</v>
      </c>
      <c r="AS33" s="167">
        <f t="shared" si="26"/>
        <v>95</v>
      </c>
      <c r="AT33" s="147">
        <f t="shared" si="26"/>
        <v>2229.8000000000002</v>
      </c>
      <c r="AU33" s="166">
        <f t="shared" si="26"/>
        <v>9</v>
      </c>
      <c r="AV33" s="147">
        <f t="shared" si="26"/>
        <v>2438</v>
      </c>
      <c r="AW33" s="220">
        <f>SUM(AW7:AW32)-AW34</f>
        <v>153</v>
      </c>
      <c r="AX33" s="221">
        <f>SUM(AX7:AX32)-AX34</f>
        <v>5740.9000000000005</v>
      </c>
    </row>
    <row r="34" spans="1:52" ht="12.75" customHeight="1">
      <c r="A34" s="288"/>
      <c r="B34" s="291"/>
      <c r="C34" s="87"/>
      <c r="D34" s="88"/>
      <c r="E34" s="89"/>
      <c r="F34" s="90"/>
      <c r="G34" s="89"/>
      <c r="H34" s="90"/>
      <c r="I34" s="222">
        <f>I13</f>
        <v>0</v>
      </c>
      <c r="J34" s="223">
        <f>J13</f>
        <v>0</v>
      </c>
      <c r="K34" s="179">
        <f>K17+K10+K13+K19+K21</f>
        <v>9</v>
      </c>
      <c r="L34" s="180">
        <f>L17+L10+L13+L19+L21</f>
        <v>123.9</v>
      </c>
      <c r="M34" s="181"/>
      <c r="N34" s="182"/>
      <c r="O34" s="181"/>
      <c r="P34" s="182"/>
      <c r="Q34" s="240">
        <f>Q17+Q10+Q13+Q19+Q21</f>
        <v>9</v>
      </c>
      <c r="R34" s="241">
        <f>R17+R10+R13+R19+R21</f>
        <v>123.9</v>
      </c>
      <c r="S34" s="179">
        <f>S17+S19+S10</f>
        <v>2</v>
      </c>
      <c r="T34" s="180">
        <f>T17+T19+T10</f>
        <v>35</v>
      </c>
      <c r="U34" s="181"/>
      <c r="V34" s="182"/>
      <c r="W34" s="181"/>
      <c r="X34" s="182"/>
      <c r="Y34" s="240">
        <f>Y17+Y19+Y10</f>
        <v>2</v>
      </c>
      <c r="Z34" s="241">
        <f>Z17+Z19+Z10</f>
        <v>35</v>
      </c>
      <c r="AA34" s="179">
        <f>AA21</f>
        <v>0</v>
      </c>
      <c r="AB34" s="180">
        <f>AB21</f>
        <v>0</v>
      </c>
      <c r="AC34" s="181"/>
      <c r="AD34" s="182"/>
      <c r="AE34" s="181"/>
      <c r="AF34" s="182"/>
      <c r="AG34" s="240">
        <f>AG17+AG19+AG10</f>
        <v>0</v>
      </c>
      <c r="AH34" s="241">
        <f>AH17+AH19+AH10</f>
        <v>0</v>
      </c>
      <c r="AI34" s="92"/>
      <c r="AJ34" s="88"/>
      <c r="AK34" s="88"/>
      <c r="AL34" s="88"/>
      <c r="AM34" s="88"/>
      <c r="AN34" s="88"/>
      <c r="AO34" s="240">
        <f>AO17+AO19+AO10</f>
        <v>0</v>
      </c>
      <c r="AP34" s="241">
        <f>AP17+AP19+AP10</f>
        <v>0</v>
      </c>
      <c r="AQ34" s="179">
        <f>AQ17+AQ19+AQ13+AQ21+AQ25</f>
        <v>4</v>
      </c>
      <c r="AR34" s="180">
        <f>AR17+AR19+AR13+AR21+AR25</f>
        <v>73.400000000000006</v>
      </c>
      <c r="AS34" s="181"/>
      <c r="AT34" s="182"/>
      <c r="AU34" s="181"/>
      <c r="AV34" s="182"/>
      <c r="AW34" s="240">
        <f>AW17+AW19+AW13+AW21+AW25</f>
        <v>4</v>
      </c>
      <c r="AX34" s="241">
        <f>AX17+AX19+AX13+AX21+AX25</f>
        <v>73.400000000000006</v>
      </c>
    </row>
    <row r="35" spans="1:52" ht="12.75" customHeight="1">
      <c r="A35" s="288"/>
      <c r="B35" s="290" t="s">
        <v>24</v>
      </c>
      <c r="C35" s="163"/>
      <c r="D35" s="164"/>
      <c r="E35" s="164"/>
      <c r="F35" s="164"/>
      <c r="G35" s="164"/>
      <c r="H35" s="164"/>
      <c r="I35" s="215">
        <f t="shared" ref="I35:I40" si="27">C35+E35+G35</f>
        <v>0</v>
      </c>
      <c r="J35" s="216">
        <f t="shared" ref="J35:J40" si="28">D35+F35+H35</f>
        <v>0</v>
      </c>
      <c r="K35" s="6">
        <f>1+K36</f>
        <v>2</v>
      </c>
      <c r="L35" s="44">
        <f>20+L36</f>
        <v>39</v>
      </c>
      <c r="M35" s="47">
        <v>4</v>
      </c>
      <c r="N35" s="44">
        <v>113</v>
      </c>
      <c r="O35" s="47">
        <v>1</v>
      </c>
      <c r="P35" s="44">
        <v>45</v>
      </c>
      <c r="Q35" s="230">
        <f t="shared" ref="Q35:R39" si="29">K35+M35+O35</f>
        <v>7</v>
      </c>
      <c r="R35" s="234">
        <f t="shared" si="29"/>
        <v>197</v>
      </c>
      <c r="S35" s="6">
        <f>12+S36</f>
        <v>13</v>
      </c>
      <c r="T35" s="44">
        <f>247+T36</f>
        <v>262</v>
      </c>
      <c r="U35" s="47">
        <v>13</v>
      </c>
      <c r="V35" s="44">
        <v>309</v>
      </c>
      <c r="W35" s="47">
        <v>1</v>
      </c>
      <c r="X35" s="44">
        <v>311</v>
      </c>
      <c r="Y35" s="230">
        <f t="shared" ref="Y35:Z38" si="30">S35+U35+W35</f>
        <v>27</v>
      </c>
      <c r="Z35" s="234">
        <f t="shared" si="30"/>
        <v>882</v>
      </c>
      <c r="AA35" s="207"/>
      <c r="AB35" s="208"/>
      <c r="AC35" s="208"/>
      <c r="AD35" s="208"/>
      <c r="AE35" s="208"/>
      <c r="AF35" s="208"/>
      <c r="AG35" s="215">
        <f t="shared" ref="AG35:AG40" si="31">AA35+AC35+AE35</f>
        <v>0</v>
      </c>
      <c r="AH35" s="216">
        <f t="shared" ref="AH35:AH40" si="32">AB35+AD35+AF35</f>
        <v>0</v>
      </c>
      <c r="AI35" s="207"/>
      <c r="AJ35" s="208"/>
      <c r="AK35" s="208"/>
      <c r="AL35" s="208"/>
      <c r="AM35" s="208"/>
      <c r="AN35" s="208"/>
      <c r="AO35" s="215">
        <f t="shared" ref="AO35:AO40" si="33">AI35+AK35+AM35</f>
        <v>0</v>
      </c>
      <c r="AP35" s="216">
        <f t="shared" ref="AP35:AP40" si="34">AJ35+AL35+AN35</f>
        <v>0</v>
      </c>
      <c r="AQ35" s="6">
        <v>20</v>
      </c>
      <c r="AR35" s="44">
        <v>2207</v>
      </c>
      <c r="AS35" s="47">
        <v>20</v>
      </c>
      <c r="AT35" s="44">
        <v>1440</v>
      </c>
      <c r="AU35" s="47">
        <v>1</v>
      </c>
      <c r="AV35" s="44">
        <v>351</v>
      </c>
      <c r="AW35" s="245">
        <f t="shared" ref="AW35:AX40" si="35">AQ35+AS35+AU35</f>
        <v>41</v>
      </c>
      <c r="AX35" s="246">
        <f t="shared" si="35"/>
        <v>3998</v>
      </c>
      <c r="AY35" s="8">
        <f>Q35+Y35+AW35</f>
        <v>75</v>
      </c>
      <c r="AZ35" s="9">
        <f>R35+Z35+AX35</f>
        <v>5077</v>
      </c>
    </row>
    <row r="36" spans="1:52" s="60" customFormat="1" ht="12.75" customHeight="1">
      <c r="A36" s="288"/>
      <c r="B36" s="279"/>
      <c r="C36" s="156"/>
      <c r="D36" s="157"/>
      <c r="E36" s="157"/>
      <c r="F36" s="157"/>
      <c r="G36" s="157"/>
      <c r="H36" s="157"/>
      <c r="I36" s="218">
        <f t="shared" si="27"/>
        <v>0</v>
      </c>
      <c r="J36" s="219">
        <f t="shared" si="28"/>
        <v>0</v>
      </c>
      <c r="K36" s="168">
        <v>1</v>
      </c>
      <c r="L36" s="170">
        <v>19</v>
      </c>
      <c r="M36" s="169"/>
      <c r="N36" s="171"/>
      <c r="O36" s="169"/>
      <c r="P36" s="171"/>
      <c r="Q36" s="232">
        <f t="shared" si="29"/>
        <v>1</v>
      </c>
      <c r="R36" s="233">
        <f t="shared" si="29"/>
        <v>19</v>
      </c>
      <c r="S36" s="168">
        <v>1</v>
      </c>
      <c r="T36" s="170">
        <v>15</v>
      </c>
      <c r="U36" s="169"/>
      <c r="V36" s="171"/>
      <c r="W36" s="169"/>
      <c r="X36" s="171"/>
      <c r="Y36" s="232">
        <f t="shared" si="30"/>
        <v>1</v>
      </c>
      <c r="Z36" s="233">
        <f t="shared" si="30"/>
        <v>15</v>
      </c>
      <c r="AA36" s="183"/>
      <c r="AB36" s="157"/>
      <c r="AC36" s="157"/>
      <c r="AD36" s="157"/>
      <c r="AE36" s="157"/>
      <c r="AF36" s="157"/>
      <c r="AG36" s="218">
        <f t="shared" si="31"/>
        <v>0</v>
      </c>
      <c r="AH36" s="219">
        <f t="shared" si="32"/>
        <v>0</v>
      </c>
      <c r="AI36" s="183"/>
      <c r="AJ36" s="157"/>
      <c r="AK36" s="157"/>
      <c r="AL36" s="157"/>
      <c r="AM36" s="157"/>
      <c r="AN36" s="157"/>
      <c r="AO36" s="218">
        <f t="shared" si="33"/>
        <v>0</v>
      </c>
      <c r="AP36" s="219">
        <f t="shared" si="34"/>
        <v>0</v>
      </c>
      <c r="AQ36" s="54"/>
      <c r="AR36" s="55"/>
      <c r="AS36" s="62"/>
      <c r="AT36" s="49"/>
      <c r="AU36" s="49"/>
      <c r="AV36" s="49"/>
      <c r="AW36" s="247">
        <f t="shared" si="35"/>
        <v>0</v>
      </c>
      <c r="AX36" s="248">
        <f t="shared" si="35"/>
        <v>0</v>
      </c>
      <c r="AY36" s="95">
        <f>Q36+Y36+AW36</f>
        <v>2</v>
      </c>
      <c r="AZ36" s="96">
        <f>R36+Z36+AX36</f>
        <v>34</v>
      </c>
    </row>
    <row r="37" spans="1:52" ht="12.75" customHeight="1">
      <c r="A37" s="288"/>
      <c r="B37" s="292" t="s">
        <v>25</v>
      </c>
      <c r="C37" s="153"/>
      <c r="D37" s="154"/>
      <c r="E37" s="155"/>
      <c r="F37" s="154"/>
      <c r="G37" s="154"/>
      <c r="H37" s="154"/>
      <c r="I37" s="215">
        <f t="shared" si="27"/>
        <v>0</v>
      </c>
      <c r="J37" s="216">
        <f t="shared" si="28"/>
        <v>0</v>
      </c>
      <c r="K37" s="17">
        <f>15+K38</f>
        <v>19</v>
      </c>
      <c r="L37" s="7">
        <f>536+L38</f>
        <v>661</v>
      </c>
      <c r="M37" s="61">
        <v>20</v>
      </c>
      <c r="N37" s="7">
        <v>665</v>
      </c>
      <c r="O37" s="61">
        <v>1</v>
      </c>
      <c r="P37" s="7">
        <v>439</v>
      </c>
      <c r="Q37" s="215">
        <f t="shared" si="29"/>
        <v>40</v>
      </c>
      <c r="R37" s="235">
        <f t="shared" si="29"/>
        <v>1765</v>
      </c>
      <c r="S37" s="17">
        <f>18+S38</f>
        <v>20</v>
      </c>
      <c r="T37" s="7">
        <f>999+T38</f>
        <v>1101</v>
      </c>
      <c r="U37" s="61">
        <v>18</v>
      </c>
      <c r="V37" s="7">
        <v>761</v>
      </c>
      <c r="W37" s="61">
        <v>2</v>
      </c>
      <c r="X37" s="7">
        <v>363</v>
      </c>
      <c r="Y37" s="215">
        <f t="shared" si="30"/>
        <v>40</v>
      </c>
      <c r="Z37" s="235">
        <f t="shared" si="30"/>
        <v>2225</v>
      </c>
      <c r="AA37" s="17">
        <f>10+AA38</f>
        <v>11</v>
      </c>
      <c r="AB37" s="7">
        <f>365+AB38</f>
        <v>417</v>
      </c>
      <c r="AC37" s="61">
        <v>7</v>
      </c>
      <c r="AD37" s="7">
        <v>220</v>
      </c>
      <c r="AE37" s="61">
        <v>1</v>
      </c>
      <c r="AF37" s="7">
        <v>50</v>
      </c>
      <c r="AG37" s="215">
        <f t="shared" si="31"/>
        <v>19</v>
      </c>
      <c r="AH37" s="216">
        <f t="shared" si="32"/>
        <v>687</v>
      </c>
      <c r="AI37" s="17"/>
      <c r="AJ37" s="7"/>
      <c r="AK37" s="61"/>
      <c r="AL37" s="7"/>
      <c r="AM37" s="61"/>
      <c r="AN37" s="7"/>
      <c r="AO37" s="215">
        <f t="shared" si="33"/>
        <v>0</v>
      </c>
      <c r="AP37" s="216">
        <f t="shared" si="34"/>
        <v>0</v>
      </c>
      <c r="AQ37" s="17">
        <f>27+AQ38</f>
        <v>32</v>
      </c>
      <c r="AR37" s="7">
        <f>2417.6+AR38</f>
        <v>2681.6</v>
      </c>
      <c r="AS37" s="61">
        <v>48</v>
      </c>
      <c r="AT37" s="7">
        <v>1890</v>
      </c>
      <c r="AU37" s="61">
        <v>1</v>
      </c>
      <c r="AV37" s="7">
        <v>3413</v>
      </c>
      <c r="AW37" s="249">
        <f t="shared" si="35"/>
        <v>81</v>
      </c>
      <c r="AX37" s="250">
        <f t="shared" si="35"/>
        <v>7984.6</v>
      </c>
      <c r="AY37" s="8">
        <f>I37+Q37+Y37+AG37+AW37</f>
        <v>180</v>
      </c>
      <c r="AZ37" s="9">
        <f>J37+R37+Z37+AH37+AX37</f>
        <v>12661.6</v>
      </c>
    </row>
    <row r="38" spans="1:52" s="60" customFormat="1" ht="12.75" customHeight="1">
      <c r="A38" s="288"/>
      <c r="B38" s="279"/>
      <c r="C38" s="156"/>
      <c r="D38" s="157"/>
      <c r="E38" s="157"/>
      <c r="F38" s="157"/>
      <c r="G38" s="157"/>
      <c r="H38" s="157"/>
      <c r="I38" s="218">
        <f t="shared" si="27"/>
        <v>0</v>
      </c>
      <c r="J38" s="219">
        <f t="shared" si="28"/>
        <v>0</v>
      </c>
      <c r="K38" s="168">
        <v>4</v>
      </c>
      <c r="L38" s="170">
        <v>125</v>
      </c>
      <c r="M38" s="169"/>
      <c r="N38" s="171"/>
      <c r="O38" s="169"/>
      <c r="P38" s="171"/>
      <c r="Q38" s="236">
        <f t="shared" ref="Q38" si="36">K38+M38+O38</f>
        <v>4</v>
      </c>
      <c r="R38" s="237">
        <f t="shared" ref="R38" si="37">L38+N38+P38</f>
        <v>125</v>
      </c>
      <c r="S38" s="195">
        <v>2</v>
      </c>
      <c r="T38" s="196">
        <v>102</v>
      </c>
      <c r="U38" s="197"/>
      <c r="V38" s="198"/>
      <c r="W38" s="197"/>
      <c r="X38" s="198"/>
      <c r="Y38" s="236">
        <f t="shared" si="30"/>
        <v>2</v>
      </c>
      <c r="Z38" s="237">
        <f t="shared" si="30"/>
        <v>102</v>
      </c>
      <c r="AA38" s="195">
        <v>1</v>
      </c>
      <c r="AB38" s="196">
        <v>52</v>
      </c>
      <c r="AC38" s="197"/>
      <c r="AD38" s="198"/>
      <c r="AE38" s="197"/>
      <c r="AF38" s="198"/>
      <c r="AG38" s="236">
        <f t="shared" si="31"/>
        <v>1</v>
      </c>
      <c r="AH38" s="237">
        <f t="shared" si="32"/>
        <v>52</v>
      </c>
      <c r="AI38" s="54"/>
      <c r="AJ38" s="55"/>
      <c r="AK38" s="62"/>
      <c r="AL38" s="148"/>
      <c r="AM38" s="62"/>
      <c r="AN38" s="148"/>
      <c r="AO38" s="230">
        <f t="shared" si="33"/>
        <v>0</v>
      </c>
      <c r="AP38" s="231">
        <f t="shared" si="34"/>
        <v>0</v>
      </c>
      <c r="AQ38" s="168">
        <v>5</v>
      </c>
      <c r="AR38" s="170">
        <v>264</v>
      </c>
      <c r="AS38" s="169"/>
      <c r="AT38" s="171"/>
      <c r="AU38" s="169"/>
      <c r="AV38" s="171"/>
      <c r="AW38" s="236">
        <f t="shared" si="35"/>
        <v>5</v>
      </c>
      <c r="AX38" s="237">
        <f t="shared" si="35"/>
        <v>264</v>
      </c>
      <c r="AY38" s="95">
        <f>Q38+Y38+AG38+AW38</f>
        <v>12</v>
      </c>
      <c r="AZ38" s="96">
        <f>R38+Z38+AH38+AX38</f>
        <v>543</v>
      </c>
    </row>
    <row r="39" spans="1:52" ht="12.75" customHeight="1">
      <c r="A39" s="288"/>
      <c r="B39" s="292" t="s">
        <v>26</v>
      </c>
      <c r="C39" s="153"/>
      <c r="D39" s="154"/>
      <c r="E39" s="155">
        <v>3</v>
      </c>
      <c r="F39" s="154">
        <v>70</v>
      </c>
      <c r="G39" s="154"/>
      <c r="H39" s="154"/>
      <c r="I39" s="215">
        <f t="shared" si="27"/>
        <v>3</v>
      </c>
      <c r="J39" s="216">
        <f t="shared" si="28"/>
        <v>70</v>
      </c>
      <c r="K39" s="172">
        <v>5</v>
      </c>
      <c r="L39" s="53">
        <v>263</v>
      </c>
      <c r="M39" s="52">
        <v>11</v>
      </c>
      <c r="N39" s="53">
        <v>397</v>
      </c>
      <c r="O39" s="52">
        <v>1</v>
      </c>
      <c r="P39" s="53">
        <v>55</v>
      </c>
      <c r="Q39" s="238">
        <f t="shared" si="29"/>
        <v>17</v>
      </c>
      <c r="R39" s="239">
        <f t="shared" si="29"/>
        <v>715</v>
      </c>
      <c r="S39" s="199">
        <v>10</v>
      </c>
      <c r="T39" s="200">
        <v>505</v>
      </c>
      <c r="U39" s="201">
        <v>14</v>
      </c>
      <c r="V39" s="200">
        <v>585</v>
      </c>
      <c r="W39" s="201">
        <v>1</v>
      </c>
      <c r="X39" s="200">
        <v>104</v>
      </c>
      <c r="Y39" s="242">
        <f>S39+U39+W39</f>
        <v>25</v>
      </c>
      <c r="Z39" s="243">
        <f>T39+V39+X39</f>
        <v>1194</v>
      </c>
      <c r="AA39" s="172">
        <v>3</v>
      </c>
      <c r="AB39" s="53">
        <v>162</v>
      </c>
      <c r="AC39" s="52">
        <v>2</v>
      </c>
      <c r="AD39" s="53">
        <v>80</v>
      </c>
      <c r="AE39" s="53"/>
      <c r="AF39" s="53"/>
      <c r="AG39" s="215">
        <f t="shared" si="31"/>
        <v>5</v>
      </c>
      <c r="AH39" s="216">
        <f t="shared" si="32"/>
        <v>242</v>
      </c>
      <c r="AI39" s="172"/>
      <c r="AJ39" s="53"/>
      <c r="AK39" s="52"/>
      <c r="AL39" s="53"/>
      <c r="AM39" s="53"/>
      <c r="AN39" s="53"/>
      <c r="AO39" s="215">
        <f t="shared" si="33"/>
        <v>0</v>
      </c>
      <c r="AP39" s="216">
        <f t="shared" si="34"/>
        <v>0</v>
      </c>
      <c r="AQ39" s="17">
        <v>18</v>
      </c>
      <c r="AR39" s="7">
        <v>1355</v>
      </c>
      <c r="AS39" s="61">
        <v>39</v>
      </c>
      <c r="AT39" s="7">
        <v>1574</v>
      </c>
      <c r="AU39" s="61">
        <v>1</v>
      </c>
      <c r="AV39" s="7">
        <v>439</v>
      </c>
      <c r="AW39" s="249">
        <f t="shared" si="35"/>
        <v>58</v>
      </c>
      <c r="AX39" s="250">
        <f t="shared" si="35"/>
        <v>3368</v>
      </c>
      <c r="AY39" s="8">
        <f>I39+Q39+Y39+AG39+AW39</f>
        <v>108</v>
      </c>
      <c r="AZ39" s="9">
        <f>J39+R39+Z39+AH39+AX39</f>
        <v>5589</v>
      </c>
    </row>
    <row r="40" spans="1:52" s="60" customFormat="1" ht="12.75" customHeight="1">
      <c r="A40" s="288"/>
      <c r="B40" s="291"/>
      <c r="C40" s="161"/>
      <c r="D40" s="162"/>
      <c r="E40" s="162"/>
      <c r="F40" s="162"/>
      <c r="G40" s="162"/>
      <c r="H40" s="162"/>
      <c r="I40" s="224">
        <f t="shared" si="27"/>
        <v>0</v>
      </c>
      <c r="J40" s="225">
        <f t="shared" si="28"/>
        <v>0</v>
      </c>
      <c r="K40" s="173"/>
      <c r="L40" s="162"/>
      <c r="M40" s="162"/>
      <c r="N40" s="162"/>
      <c r="O40" s="162"/>
      <c r="P40" s="162"/>
      <c r="Q40" s="228"/>
      <c r="R40" s="229"/>
      <c r="S40" s="173"/>
      <c r="T40" s="162"/>
      <c r="U40" s="162"/>
      <c r="V40" s="162"/>
      <c r="W40" s="162"/>
      <c r="X40" s="162"/>
      <c r="Y40" s="228"/>
      <c r="Z40" s="229"/>
      <c r="AA40" s="173"/>
      <c r="AB40" s="162"/>
      <c r="AC40" s="162"/>
      <c r="AD40" s="162"/>
      <c r="AE40" s="162"/>
      <c r="AF40" s="162"/>
      <c r="AG40" s="224">
        <f t="shared" si="31"/>
        <v>0</v>
      </c>
      <c r="AH40" s="225">
        <f t="shared" si="32"/>
        <v>0</v>
      </c>
      <c r="AI40" s="173"/>
      <c r="AJ40" s="162"/>
      <c r="AK40" s="162"/>
      <c r="AL40" s="162"/>
      <c r="AM40" s="162"/>
      <c r="AN40" s="162"/>
      <c r="AO40" s="224">
        <f t="shared" si="33"/>
        <v>0</v>
      </c>
      <c r="AP40" s="225">
        <f t="shared" si="34"/>
        <v>0</v>
      </c>
      <c r="AQ40" s="93"/>
      <c r="AR40" s="94"/>
      <c r="AS40" s="89"/>
      <c r="AT40" s="97"/>
      <c r="AU40" s="97"/>
      <c r="AV40" s="97"/>
      <c r="AW40" s="251">
        <f t="shared" si="35"/>
        <v>0</v>
      </c>
      <c r="AX40" s="252">
        <f t="shared" si="35"/>
        <v>0</v>
      </c>
      <c r="AY40" s="12">
        <f>AW40</f>
        <v>0</v>
      </c>
      <c r="AZ40" s="33">
        <f>AX40</f>
        <v>0</v>
      </c>
    </row>
    <row r="41" spans="1:52" ht="12.75" customHeight="1">
      <c r="A41" s="288"/>
      <c r="B41" s="290" t="s">
        <v>33</v>
      </c>
      <c r="C41" s="209"/>
      <c r="D41" s="208"/>
      <c r="E41" s="210">
        <f>SUM(E35:E40)</f>
        <v>3</v>
      </c>
      <c r="F41" s="208">
        <f>SUM(F35:F40)</f>
        <v>70</v>
      </c>
      <c r="G41" s="208"/>
      <c r="H41" s="208"/>
      <c r="I41" s="226">
        <f>SUM(I35:I40)</f>
        <v>3</v>
      </c>
      <c r="J41" s="227">
        <f>SUM(J35:J40)</f>
        <v>70</v>
      </c>
      <c r="K41" s="86">
        <f>K35+K37+K39</f>
        <v>26</v>
      </c>
      <c r="L41" s="84">
        <f>L35+L37+L39</f>
        <v>963</v>
      </c>
      <c r="M41" s="85">
        <f t="shared" ref="M41:AH41" si="38">M35+M37+M39</f>
        <v>35</v>
      </c>
      <c r="N41" s="84">
        <f t="shared" si="38"/>
        <v>1175</v>
      </c>
      <c r="O41" s="85">
        <f t="shared" si="38"/>
        <v>3</v>
      </c>
      <c r="P41" s="84">
        <f t="shared" si="38"/>
        <v>539</v>
      </c>
      <c r="Q41" s="220">
        <f>Q35+Q37+Q39</f>
        <v>64</v>
      </c>
      <c r="R41" s="221">
        <f t="shared" si="38"/>
        <v>2677</v>
      </c>
      <c r="S41" s="86">
        <f t="shared" si="38"/>
        <v>43</v>
      </c>
      <c r="T41" s="84">
        <f t="shared" si="38"/>
        <v>1868</v>
      </c>
      <c r="U41" s="85">
        <f t="shared" si="38"/>
        <v>45</v>
      </c>
      <c r="V41" s="84">
        <f t="shared" si="38"/>
        <v>1655</v>
      </c>
      <c r="W41" s="85">
        <f t="shared" si="38"/>
        <v>4</v>
      </c>
      <c r="X41" s="84">
        <f t="shared" si="38"/>
        <v>778</v>
      </c>
      <c r="Y41" s="220">
        <f t="shared" si="38"/>
        <v>92</v>
      </c>
      <c r="Z41" s="221">
        <f t="shared" si="38"/>
        <v>4301</v>
      </c>
      <c r="AA41" s="86">
        <f t="shared" si="38"/>
        <v>14</v>
      </c>
      <c r="AB41" s="84">
        <f t="shared" si="38"/>
        <v>579</v>
      </c>
      <c r="AC41" s="85">
        <f t="shared" si="38"/>
        <v>9</v>
      </c>
      <c r="AD41" s="84">
        <f t="shared" si="38"/>
        <v>300</v>
      </c>
      <c r="AE41" s="85">
        <f t="shared" si="38"/>
        <v>1</v>
      </c>
      <c r="AF41" s="84">
        <f t="shared" si="38"/>
        <v>50</v>
      </c>
      <c r="AG41" s="220">
        <f t="shared" si="38"/>
        <v>24</v>
      </c>
      <c r="AH41" s="221">
        <f t="shared" si="38"/>
        <v>929</v>
      </c>
      <c r="AI41" s="86"/>
      <c r="AJ41" s="84"/>
      <c r="AK41" s="85"/>
      <c r="AL41" s="84"/>
      <c r="AM41" s="85"/>
      <c r="AN41" s="84"/>
      <c r="AO41" s="220"/>
      <c r="AP41" s="221"/>
      <c r="AQ41" s="86">
        <f>AQ35+AQ37+AQ39</f>
        <v>70</v>
      </c>
      <c r="AR41" s="84">
        <f>AR35+AR37+AR39</f>
        <v>6243.6</v>
      </c>
      <c r="AS41" s="85">
        <f t="shared" ref="AS41:AX41" si="39">AS35+AS37+AS39</f>
        <v>107</v>
      </c>
      <c r="AT41" s="84">
        <f t="shared" si="39"/>
        <v>4904</v>
      </c>
      <c r="AU41" s="85">
        <f t="shared" si="39"/>
        <v>3</v>
      </c>
      <c r="AV41" s="84">
        <f t="shared" si="39"/>
        <v>4203</v>
      </c>
      <c r="AW41" s="253">
        <f t="shared" si="39"/>
        <v>180</v>
      </c>
      <c r="AX41" s="254">
        <f t="shared" si="39"/>
        <v>15350.6</v>
      </c>
    </row>
    <row r="42" spans="1:52" ht="12.75" customHeight="1">
      <c r="A42" s="288"/>
      <c r="B42" s="291"/>
      <c r="C42" s="161"/>
      <c r="D42" s="162"/>
      <c r="E42" s="162"/>
      <c r="F42" s="162"/>
      <c r="G42" s="162"/>
      <c r="H42" s="162"/>
      <c r="I42" s="228"/>
      <c r="J42" s="229"/>
      <c r="K42" s="179">
        <f>K36+K38</f>
        <v>5</v>
      </c>
      <c r="L42" s="180">
        <f>L36+L38</f>
        <v>144</v>
      </c>
      <c r="M42" s="181"/>
      <c r="N42" s="182"/>
      <c r="O42" s="181"/>
      <c r="P42" s="182"/>
      <c r="Q42" s="240">
        <f>Q36+Q38</f>
        <v>5</v>
      </c>
      <c r="R42" s="241">
        <f>R36+R38</f>
        <v>144</v>
      </c>
      <c r="S42" s="179">
        <f>S36+S38</f>
        <v>3</v>
      </c>
      <c r="T42" s="180">
        <f>T36+T38</f>
        <v>117</v>
      </c>
      <c r="U42" s="181"/>
      <c r="V42" s="182"/>
      <c r="W42" s="181"/>
      <c r="X42" s="182"/>
      <c r="Y42" s="240">
        <f>Y36+Y38</f>
        <v>3</v>
      </c>
      <c r="Z42" s="241">
        <f>Z36+Z38</f>
        <v>117</v>
      </c>
      <c r="AA42" s="179">
        <f>AA38</f>
        <v>1</v>
      </c>
      <c r="AB42" s="180">
        <f>AB38</f>
        <v>52</v>
      </c>
      <c r="AC42" s="181"/>
      <c r="AD42" s="182"/>
      <c r="AE42" s="181"/>
      <c r="AF42" s="182"/>
      <c r="AG42" s="240">
        <f>AG38</f>
        <v>1</v>
      </c>
      <c r="AH42" s="241">
        <f>AH38</f>
        <v>52</v>
      </c>
      <c r="AI42" s="93"/>
      <c r="AJ42" s="91"/>
      <c r="AK42" s="91"/>
      <c r="AL42" s="91"/>
      <c r="AM42" s="91"/>
      <c r="AN42" s="91"/>
      <c r="AO42" s="222"/>
      <c r="AP42" s="223"/>
      <c r="AQ42" s="179">
        <f>AQ36+AQ38+AQ40</f>
        <v>5</v>
      </c>
      <c r="AR42" s="180">
        <f>AR36+AR38+AR40</f>
        <v>264</v>
      </c>
      <c r="AS42" s="181"/>
      <c r="AT42" s="182"/>
      <c r="AU42" s="181"/>
      <c r="AV42" s="182"/>
      <c r="AW42" s="240">
        <f>AW36+AW38+AW40</f>
        <v>5</v>
      </c>
      <c r="AX42" s="241">
        <f>AX36+AX38+AX40</f>
        <v>264</v>
      </c>
    </row>
    <row r="43" spans="1:52" ht="12.75" customHeight="1">
      <c r="A43" s="288"/>
      <c r="B43" s="302" t="s">
        <v>40</v>
      </c>
      <c r="C43" s="98">
        <f t="shared" ref="C43:AH43" si="40">C33+C41</f>
        <v>19</v>
      </c>
      <c r="D43" s="99">
        <f t="shared" si="40"/>
        <v>704.1</v>
      </c>
      <c r="E43" s="100">
        <f t="shared" si="40"/>
        <v>30</v>
      </c>
      <c r="F43" s="99">
        <f t="shared" si="40"/>
        <v>800.2</v>
      </c>
      <c r="G43" s="100">
        <f t="shared" si="40"/>
        <v>7</v>
      </c>
      <c r="H43" s="99">
        <f>H33+H41</f>
        <v>266.7</v>
      </c>
      <c r="I43" s="139">
        <f>I33+I41</f>
        <v>56</v>
      </c>
      <c r="J43" s="143">
        <f t="shared" si="40"/>
        <v>1771</v>
      </c>
      <c r="K43" s="101">
        <f t="shared" si="40"/>
        <v>68</v>
      </c>
      <c r="L43" s="99">
        <f>L33+L41</f>
        <v>1810.2</v>
      </c>
      <c r="M43" s="100">
        <f t="shared" si="40"/>
        <v>98</v>
      </c>
      <c r="N43" s="99">
        <f t="shared" si="40"/>
        <v>2285.8000000000002</v>
      </c>
      <c r="O43" s="100">
        <f t="shared" si="40"/>
        <v>8</v>
      </c>
      <c r="P43" s="99">
        <f t="shared" si="40"/>
        <v>791</v>
      </c>
      <c r="Q43" s="139">
        <f>Q33+Q41</f>
        <v>174</v>
      </c>
      <c r="R43" s="143">
        <f t="shared" si="40"/>
        <v>4887</v>
      </c>
      <c r="S43" s="102">
        <f t="shared" si="40"/>
        <v>80</v>
      </c>
      <c r="T43" s="99">
        <f t="shared" si="40"/>
        <v>2704</v>
      </c>
      <c r="U43" s="100">
        <f t="shared" si="40"/>
        <v>153</v>
      </c>
      <c r="V43" s="99">
        <f t="shared" si="40"/>
        <v>5176.6000000000004</v>
      </c>
      <c r="W43" s="100">
        <f t="shared" si="40"/>
        <v>13</v>
      </c>
      <c r="X43" s="99">
        <f t="shared" si="40"/>
        <v>1828</v>
      </c>
      <c r="Y43" s="139">
        <f t="shared" si="40"/>
        <v>246</v>
      </c>
      <c r="Z43" s="143">
        <f t="shared" si="40"/>
        <v>9708.6</v>
      </c>
      <c r="AA43" s="102">
        <f t="shared" si="40"/>
        <v>16</v>
      </c>
      <c r="AB43" s="99">
        <f t="shared" si="40"/>
        <v>634</v>
      </c>
      <c r="AC43" s="100">
        <f t="shared" si="40"/>
        <v>23</v>
      </c>
      <c r="AD43" s="99">
        <f t="shared" si="40"/>
        <v>551.1</v>
      </c>
      <c r="AE43" s="100">
        <f t="shared" si="40"/>
        <v>1</v>
      </c>
      <c r="AF43" s="99">
        <f t="shared" si="40"/>
        <v>50</v>
      </c>
      <c r="AG43" s="139">
        <f t="shared" si="40"/>
        <v>40</v>
      </c>
      <c r="AH43" s="143">
        <f t="shared" si="40"/>
        <v>1235.0999999999999</v>
      </c>
      <c r="AI43" s="102"/>
      <c r="AJ43" s="99"/>
      <c r="AK43" s="100"/>
      <c r="AL43" s="99"/>
      <c r="AM43" s="100"/>
      <c r="AN43" s="99"/>
      <c r="AO43" s="139"/>
      <c r="AP43" s="143"/>
      <c r="AQ43" s="102">
        <f>AQ33+AQ41</f>
        <v>119</v>
      </c>
      <c r="AR43" s="99">
        <f t="shared" ref="AR43:AX43" si="41">AR33+AR41</f>
        <v>7316.7000000000007</v>
      </c>
      <c r="AS43" s="100">
        <f t="shared" si="41"/>
        <v>202</v>
      </c>
      <c r="AT43" s="99">
        <f t="shared" si="41"/>
        <v>7133.8</v>
      </c>
      <c r="AU43" s="100">
        <f t="shared" si="41"/>
        <v>12</v>
      </c>
      <c r="AV43" s="99">
        <f t="shared" si="41"/>
        <v>6641</v>
      </c>
      <c r="AW43" s="139">
        <f t="shared" si="41"/>
        <v>333</v>
      </c>
      <c r="AX43" s="140">
        <f t="shared" si="41"/>
        <v>21091.5</v>
      </c>
    </row>
    <row r="44" spans="1:52" ht="12.75" customHeight="1">
      <c r="A44" s="289"/>
      <c r="B44" s="303"/>
      <c r="C44" s="103">
        <f>C34</f>
        <v>0</v>
      </c>
      <c r="D44" s="104">
        <f>D34</f>
        <v>0</v>
      </c>
      <c r="E44" s="105"/>
      <c r="F44" s="105"/>
      <c r="G44" s="105"/>
      <c r="H44" s="105"/>
      <c r="I44" s="145">
        <f>I34</f>
        <v>0</v>
      </c>
      <c r="J44" s="146">
        <f>J34</f>
        <v>0</v>
      </c>
      <c r="K44" s="191">
        <f>K34+K42</f>
        <v>14</v>
      </c>
      <c r="L44" s="192">
        <f>L34+L42</f>
        <v>267.89999999999998</v>
      </c>
      <c r="M44" s="193"/>
      <c r="N44" s="194"/>
      <c r="O44" s="193"/>
      <c r="P44" s="194"/>
      <c r="Q44" s="187">
        <f>Q34+Q42</f>
        <v>14</v>
      </c>
      <c r="R44" s="188">
        <f>R34+R42</f>
        <v>267.89999999999998</v>
      </c>
      <c r="S44" s="191">
        <f>S34+S42</f>
        <v>5</v>
      </c>
      <c r="T44" s="192">
        <f>T34+T42</f>
        <v>152</v>
      </c>
      <c r="U44" s="193"/>
      <c r="V44" s="194"/>
      <c r="W44" s="193"/>
      <c r="X44" s="194"/>
      <c r="Y44" s="187">
        <f>Y34+Y42</f>
        <v>5</v>
      </c>
      <c r="Z44" s="188">
        <f>Z34+Z42</f>
        <v>152</v>
      </c>
      <c r="AA44" s="191">
        <f>AA34+AA42</f>
        <v>1</v>
      </c>
      <c r="AB44" s="192">
        <f>AB34+AB42</f>
        <v>52</v>
      </c>
      <c r="AC44" s="193"/>
      <c r="AD44" s="194"/>
      <c r="AE44" s="193"/>
      <c r="AF44" s="194"/>
      <c r="AG44" s="187">
        <f>AG34+AG42</f>
        <v>1</v>
      </c>
      <c r="AH44" s="188">
        <f>AH34+AH42</f>
        <v>52</v>
      </c>
      <c r="AI44" s="106"/>
      <c r="AJ44" s="211"/>
      <c r="AK44" s="211"/>
      <c r="AL44" s="211"/>
      <c r="AM44" s="211"/>
      <c r="AN44" s="211"/>
      <c r="AO44" s="205"/>
      <c r="AP44" s="206"/>
      <c r="AQ44" s="191">
        <f>AQ34+AQ42</f>
        <v>9</v>
      </c>
      <c r="AR44" s="192">
        <f>AR34+AR42</f>
        <v>337.4</v>
      </c>
      <c r="AS44" s="193"/>
      <c r="AT44" s="194"/>
      <c r="AU44" s="193"/>
      <c r="AV44" s="194"/>
      <c r="AW44" s="187">
        <f>AW34+AW42</f>
        <v>9</v>
      </c>
      <c r="AX44" s="188">
        <f>AX34+AX42</f>
        <v>337.4</v>
      </c>
    </row>
    <row r="45" spans="1:52" ht="20.25" customHeight="1">
      <c r="A45" s="304" t="s">
        <v>10</v>
      </c>
      <c r="B45" s="107" t="s">
        <v>17</v>
      </c>
      <c r="C45" s="108"/>
      <c r="D45" s="109"/>
      <c r="E45" s="110">
        <v>1</v>
      </c>
      <c r="F45" s="109">
        <v>100</v>
      </c>
      <c r="G45" s="109"/>
      <c r="H45" s="109"/>
      <c r="I45" s="215">
        <f t="shared" ref="I45:I48" si="42">C45+E45+G45</f>
        <v>1</v>
      </c>
      <c r="J45" s="216">
        <f t="shared" ref="J45:J48" si="43">D45+F45+H45</f>
        <v>100</v>
      </c>
      <c r="K45" s="111"/>
      <c r="L45" s="112"/>
      <c r="M45" s="113"/>
      <c r="N45" s="112"/>
      <c r="O45" s="112"/>
      <c r="P45" s="112"/>
      <c r="Q45" s="230">
        <f t="shared" ref="Q45:Q48" si="44">K45+M45+O45</f>
        <v>0</v>
      </c>
      <c r="R45" s="231">
        <f t="shared" ref="R45:R48" si="45">L45+N45+P45</f>
        <v>0</v>
      </c>
      <c r="S45" s="111"/>
      <c r="T45" s="112"/>
      <c r="U45" s="112"/>
      <c r="V45" s="112"/>
      <c r="W45" s="112"/>
      <c r="X45" s="112"/>
      <c r="Y45" s="215">
        <f t="shared" ref="Y45:Y48" si="46">S45+U45+W45</f>
        <v>0</v>
      </c>
      <c r="Z45" s="216">
        <f t="shared" ref="Z45:Z48" si="47">T45+V45+X45</f>
        <v>0</v>
      </c>
      <c r="AA45" s="111"/>
      <c r="AB45" s="112"/>
      <c r="AC45" s="112"/>
      <c r="AD45" s="112"/>
      <c r="AE45" s="112"/>
      <c r="AF45" s="112"/>
      <c r="AG45" s="215">
        <f t="shared" ref="AG45:AG48" si="48">AA45+AC45+AE45</f>
        <v>0</v>
      </c>
      <c r="AH45" s="216">
        <f t="shared" ref="AH45:AH48" si="49">AB45+AD45+AF45</f>
        <v>0</v>
      </c>
      <c r="AI45" s="111"/>
      <c r="AJ45" s="112"/>
      <c r="AK45" s="112"/>
      <c r="AL45" s="112"/>
      <c r="AM45" s="112"/>
      <c r="AN45" s="112"/>
      <c r="AO45" s="230">
        <f t="shared" ref="AO45:AO48" si="50">AI45+AK45+AM45</f>
        <v>0</v>
      </c>
      <c r="AP45" s="231">
        <f t="shared" ref="AP45:AP48" si="51">AJ45+AL45+AN45</f>
        <v>0</v>
      </c>
      <c r="AQ45" s="111"/>
      <c r="AR45" s="112"/>
      <c r="AS45" s="113">
        <v>4</v>
      </c>
      <c r="AT45" s="112">
        <v>125</v>
      </c>
      <c r="AU45" s="112"/>
      <c r="AV45" s="112"/>
      <c r="AW45" s="215">
        <f t="shared" ref="AW45:AW48" si="52">AQ45+AS45+AU45</f>
        <v>4</v>
      </c>
      <c r="AX45" s="216">
        <f t="shared" ref="AX45:AX48" si="53">AR45+AT45+AV45</f>
        <v>125</v>
      </c>
      <c r="AY45" s="8">
        <f t="shared" ref="AY45:AZ47" si="54">I45+Q45+Y45+AG45+AW45</f>
        <v>5</v>
      </c>
      <c r="AZ45" s="9">
        <f t="shared" si="54"/>
        <v>225</v>
      </c>
    </row>
    <row r="46" spans="1:52" ht="20.25" customHeight="1">
      <c r="A46" s="305" t="s">
        <v>10</v>
      </c>
      <c r="B46" s="34" t="s">
        <v>16</v>
      </c>
      <c r="C46" s="35"/>
      <c r="D46" s="36"/>
      <c r="E46" s="37">
        <v>1</v>
      </c>
      <c r="F46" s="36">
        <v>91</v>
      </c>
      <c r="G46" s="36"/>
      <c r="H46" s="36"/>
      <c r="I46" s="215">
        <f t="shared" si="42"/>
        <v>1</v>
      </c>
      <c r="J46" s="216">
        <f t="shared" si="43"/>
        <v>91</v>
      </c>
      <c r="K46" s="38"/>
      <c r="L46" s="39"/>
      <c r="M46" s="63"/>
      <c r="N46" s="39"/>
      <c r="O46" s="39"/>
      <c r="P46" s="39"/>
      <c r="Q46" s="215">
        <f t="shared" si="44"/>
        <v>0</v>
      </c>
      <c r="R46" s="216">
        <f t="shared" si="45"/>
        <v>0</v>
      </c>
      <c r="S46" s="38"/>
      <c r="T46" s="39"/>
      <c r="U46" s="39"/>
      <c r="V46" s="39"/>
      <c r="W46" s="39"/>
      <c r="X46" s="39"/>
      <c r="Y46" s="215">
        <f t="shared" si="46"/>
        <v>0</v>
      </c>
      <c r="Z46" s="216">
        <f t="shared" si="47"/>
        <v>0</v>
      </c>
      <c r="AA46" s="38"/>
      <c r="AB46" s="39"/>
      <c r="AC46" s="39"/>
      <c r="AD46" s="39"/>
      <c r="AE46" s="39"/>
      <c r="AF46" s="39"/>
      <c r="AG46" s="215">
        <f t="shared" si="48"/>
        <v>0</v>
      </c>
      <c r="AH46" s="216">
        <f t="shared" si="49"/>
        <v>0</v>
      </c>
      <c r="AI46" s="38"/>
      <c r="AJ46" s="39"/>
      <c r="AK46" s="39"/>
      <c r="AL46" s="39"/>
      <c r="AM46" s="39"/>
      <c r="AN46" s="39"/>
      <c r="AO46" s="215">
        <f t="shared" si="50"/>
        <v>0</v>
      </c>
      <c r="AP46" s="216">
        <f t="shared" si="51"/>
        <v>0</v>
      </c>
      <c r="AQ46" s="38"/>
      <c r="AR46" s="39"/>
      <c r="AS46" s="63"/>
      <c r="AT46" s="39"/>
      <c r="AU46" s="39"/>
      <c r="AV46" s="39"/>
      <c r="AW46" s="215">
        <f t="shared" si="52"/>
        <v>0</v>
      </c>
      <c r="AX46" s="216">
        <f t="shared" si="53"/>
        <v>0</v>
      </c>
      <c r="AY46" s="8">
        <f t="shared" si="54"/>
        <v>1</v>
      </c>
      <c r="AZ46" s="9">
        <f t="shared" si="54"/>
        <v>91</v>
      </c>
    </row>
    <row r="47" spans="1:52" ht="20.25" customHeight="1">
      <c r="A47" s="305" t="s">
        <v>10</v>
      </c>
      <c r="B47" s="34" t="s">
        <v>14</v>
      </c>
      <c r="C47" s="35"/>
      <c r="D47" s="36"/>
      <c r="E47" s="63">
        <v>1</v>
      </c>
      <c r="F47" s="39">
        <v>41</v>
      </c>
      <c r="G47" s="36"/>
      <c r="H47" s="36"/>
      <c r="I47" s="215">
        <f t="shared" si="42"/>
        <v>1</v>
      </c>
      <c r="J47" s="216">
        <f t="shared" si="43"/>
        <v>41</v>
      </c>
      <c r="K47" s="38"/>
      <c r="L47" s="39"/>
      <c r="M47" s="63"/>
      <c r="N47" s="39"/>
      <c r="O47" s="39"/>
      <c r="P47" s="39"/>
      <c r="Q47" s="215">
        <f t="shared" si="44"/>
        <v>0</v>
      </c>
      <c r="R47" s="216">
        <f t="shared" si="45"/>
        <v>0</v>
      </c>
      <c r="S47" s="38"/>
      <c r="T47" s="39"/>
      <c r="U47" s="39"/>
      <c r="V47" s="39"/>
      <c r="W47" s="39"/>
      <c r="X47" s="39"/>
      <c r="Y47" s="215">
        <f t="shared" si="46"/>
        <v>0</v>
      </c>
      <c r="Z47" s="216">
        <f t="shared" si="47"/>
        <v>0</v>
      </c>
      <c r="AA47" s="38"/>
      <c r="AB47" s="39"/>
      <c r="AC47" s="39"/>
      <c r="AD47" s="39"/>
      <c r="AE47" s="39"/>
      <c r="AF47" s="39"/>
      <c r="AG47" s="215">
        <f t="shared" si="48"/>
        <v>0</v>
      </c>
      <c r="AH47" s="216">
        <f t="shared" si="49"/>
        <v>0</v>
      </c>
      <c r="AI47" s="38"/>
      <c r="AJ47" s="39"/>
      <c r="AK47" s="39"/>
      <c r="AL47" s="39"/>
      <c r="AM47" s="39"/>
      <c r="AN47" s="39"/>
      <c r="AO47" s="215">
        <f t="shared" si="50"/>
        <v>0</v>
      </c>
      <c r="AP47" s="216">
        <f t="shared" si="51"/>
        <v>0</v>
      </c>
      <c r="AQ47" s="38"/>
      <c r="AR47" s="39"/>
      <c r="AS47" s="39"/>
      <c r="AT47" s="39"/>
      <c r="AU47" s="39"/>
      <c r="AV47" s="39"/>
      <c r="AW47" s="215">
        <f t="shared" si="52"/>
        <v>0</v>
      </c>
      <c r="AX47" s="216">
        <f t="shared" si="53"/>
        <v>0</v>
      </c>
      <c r="AY47" s="8">
        <f t="shared" si="54"/>
        <v>1</v>
      </c>
      <c r="AZ47" s="9">
        <f t="shared" si="54"/>
        <v>41</v>
      </c>
    </row>
    <row r="48" spans="1:52" ht="20.25" customHeight="1">
      <c r="A48" s="306"/>
      <c r="B48" s="34" t="s">
        <v>52</v>
      </c>
      <c r="C48" s="35"/>
      <c r="D48" s="36"/>
      <c r="E48" s="63">
        <v>1</v>
      </c>
      <c r="F48" s="39">
        <v>40</v>
      </c>
      <c r="G48" s="36"/>
      <c r="H48" s="36"/>
      <c r="I48" s="215">
        <f t="shared" si="42"/>
        <v>1</v>
      </c>
      <c r="J48" s="216">
        <f t="shared" si="43"/>
        <v>40</v>
      </c>
      <c r="K48" s="38"/>
      <c r="L48" s="39"/>
      <c r="M48" s="63"/>
      <c r="N48" s="39"/>
      <c r="O48" s="39"/>
      <c r="P48" s="39"/>
      <c r="Q48" s="215">
        <f t="shared" si="44"/>
        <v>0</v>
      </c>
      <c r="R48" s="216">
        <f t="shared" si="45"/>
        <v>0</v>
      </c>
      <c r="S48" s="38"/>
      <c r="T48" s="39"/>
      <c r="U48" s="39"/>
      <c r="V48" s="39"/>
      <c r="W48" s="39"/>
      <c r="X48" s="39"/>
      <c r="Y48" s="215">
        <f t="shared" si="46"/>
        <v>0</v>
      </c>
      <c r="Z48" s="216">
        <f t="shared" si="47"/>
        <v>0</v>
      </c>
      <c r="AA48" s="38"/>
      <c r="AB48" s="39"/>
      <c r="AC48" s="39"/>
      <c r="AD48" s="39"/>
      <c r="AE48" s="39"/>
      <c r="AF48" s="39"/>
      <c r="AG48" s="215">
        <f t="shared" si="48"/>
        <v>0</v>
      </c>
      <c r="AH48" s="216">
        <f t="shared" si="49"/>
        <v>0</v>
      </c>
      <c r="AI48" s="38"/>
      <c r="AJ48" s="39"/>
      <c r="AK48" s="39"/>
      <c r="AL48" s="39"/>
      <c r="AM48" s="39"/>
      <c r="AN48" s="39"/>
      <c r="AO48" s="215">
        <f t="shared" si="50"/>
        <v>0</v>
      </c>
      <c r="AP48" s="216">
        <f t="shared" si="51"/>
        <v>0</v>
      </c>
      <c r="AQ48" s="38"/>
      <c r="AR48" s="39"/>
      <c r="AS48" s="39"/>
      <c r="AT48" s="39"/>
      <c r="AU48" s="39"/>
      <c r="AV48" s="39"/>
      <c r="AW48" s="215">
        <f t="shared" si="52"/>
        <v>0</v>
      </c>
      <c r="AX48" s="216">
        <f t="shared" si="53"/>
        <v>0</v>
      </c>
      <c r="AY48" s="8">
        <f t="shared" ref="AY48" si="55">I48+Q48+Y48+AG48+AW48</f>
        <v>1</v>
      </c>
      <c r="AZ48" s="9">
        <f t="shared" ref="AZ48" si="56">J48+R48+Z48+AH48+AX48</f>
        <v>40</v>
      </c>
    </row>
    <row r="49" spans="1:54" s="119" customFormat="1" ht="20.25" customHeight="1">
      <c r="A49" s="306"/>
      <c r="B49" s="116" t="s">
        <v>40</v>
      </c>
      <c r="C49" s="118">
        <f t="shared" ref="C49:D49" si="57">SUM(C45:C48)</f>
        <v>0</v>
      </c>
      <c r="D49" s="117">
        <f t="shared" si="57"/>
        <v>0</v>
      </c>
      <c r="E49" s="118">
        <f t="shared" ref="E49" si="58">SUM(E45:E48)</f>
        <v>4</v>
      </c>
      <c r="F49" s="117">
        <f t="shared" ref="F49" si="59">SUM(F45:F48)</f>
        <v>272</v>
      </c>
      <c r="G49" s="118">
        <f t="shared" ref="G49" si="60">SUM(G45:G48)</f>
        <v>0</v>
      </c>
      <c r="H49" s="117">
        <f t="shared" ref="H49" si="61">SUM(H45:H48)</f>
        <v>0</v>
      </c>
      <c r="I49" s="141">
        <f t="shared" ref="I49" si="62">SUM(I45:I48)</f>
        <v>4</v>
      </c>
      <c r="J49" s="144">
        <f>SUM(J45:J48)</f>
        <v>272</v>
      </c>
      <c r="K49" s="118">
        <f t="shared" ref="K49" si="63">SUM(K45:K48)</f>
        <v>0</v>
      </c>
      <c r="L49" s="117">
        <f t="shared" ref="L49" si="64">SUM(L45:L48)</f>
        <v>0</v>
      </c>
      <c r="M49" s="118">
        <f t="shared" ref="M49" si="65">SUM(M45:M48)</f>
        <v>0</v>
      </c>
      <c r="N49" s="117">
        <f t="shared" ref="N49" si="66">SUM(N45:N48)</f>
        <v>0</v>
      </c>
      <c r="O49" s="118">
        <f t="shared" ref="O49" si="67">SUM(O45:O48)</f>
        <v>0</v>
      </c>
      <c r="P49" s="117">
        <f t="shared" ref="P49" si="68">SUM(P45:P48)</f>
        <v>0</v>
      </c>
      <c r="Q49" s="141">
        <f t="shared" ref="Q49" si="69">SUM(Q45:Q48)</f>
        <v>0</v>
      </c>
      <c r="R49" s="144">
        <f t="shared" ref="R49" si="70">SUM(R45:R48)</f>
        <v>0</v>
      </c>
      <c r="S49" s="118">
        <f t="shared" ref="S49" si="71">SUM(S45:S48)</f>
        <v>0</v>
      </c>
      <c r="T49" s="117">
        <f t="shared" ref="T49" si="72">SUM(T45:T48)</f>
        <v>0</v>
      </c>
      <c r="U49" s="118">
        <f t="shared" ref="U49" si="73">SUM(U45:U48)</f>
        <v>0</v>
      </c>
      <c r="V49" s="117">
        <f t="shared" ref="V49" si="74">SUM(V45:V48)</f>
        <v>0</v>
      </c>
      <c r="W49" s="118">
        <f t="shared" ref="W49" si="75">SUM(W45:W48)</f>
        <v>0</v>
      </c>
      <c r="X49" s="117">
        <f t="shared" ref="X49" si="76">SUM(X45:X48)</f>
        <v>0</v>
      </c>
      <c r="Y49" s="141">
        <f t="shared" ref="Y49" si="77">SUM(Y45:Y48)</f>
        <v>0</v>
      </c>
      <c r="Z49" s="144">
        <f t="shared" ref="Z49" si="78">SUM(Z45:Z48)</f>
        <v>0</v>
      </c>
      <c r="AA49" s="118">
        <f t="shared" ref="AA49" si="79">SUM(AA45:AA48)</f>
        <v>0</v>
      </c>
      <c r="AB49" s="117">
        <f t="shared" ref="AB49" si="80">SUM(AB45:AB48)</f>
        <v>0</v>
      </c>
      <c r="AC49" s="118">
        <f t="shared" ref="AC49" si="81">SUM(AC45:AC48)</f>
        <v>0</v>
      </c>
      <c r="AD49" s="117">
        <f t="shared" ref="AD49" si="82">SUM(AD45:AD48)</f>
        <v>0</v>
      </c>
      <c r="AE49" s="118">
        <f t="shared" ref="AE49" si="83">SUM(AE45:AE48)</f>
        <v>0</v>
      </c>
      <c r="AF49" s="117">
        <f t="shared" ref="AF49" si="84">SUM(AF45:AF48)</f>
        <v>0</v>
      </c>
      <c r="AG49" s="141">
        <f t="shared" ref="AG49" si="85">SUM(AG45:AG48)</f>
        <v>0</v>
      </c>
      <c r="AH49" s="144">
        <f t="shared" ref="AH49" si="86">SUM(AH45:AH48)</f>
        <v>0</v>
      </c>
      <c r="AI49" s="118">
        <f t="shared" ref="AI49" si="87">SUM(AI45:AI48)</f>
        <v>0</v>
      </c>
      <c r="AJ49" s="117">
        <f t="shared" ref="AJ49" si="88">SUM(AJ45:AJ48)</f>
        <v>0</v>
      </c>
      <c r="AK49" s="118">
        <f t="shared" ref="AK49" si="89">SUM(AK45:AK48)</f>
        <v>0</v>
      </c>
      <c r="AL49" s="117">
        <f t="shared" ref="AL49" si="90">SUM(AL45:AL48)</f>
        <v>0</v>
      </c>
      <c r="AM49" s="118">
        <f t="shared" ref="AM49" si="91">SUM(AM45:AM48)</f>
        <v>0</v>
      </c>
      <c r="AN49" s="117">
        <f t="shared" ref="AN49" si="92">SUM(AN45:AN48)</f>
        <v>0</v>
      </c>
      <c r="AO49" s="141">
        <f t="shared" ref="AO49" si="93">SUM(AO45:AO48)</f>
        <v>0</v>
      </c>
      <c r="AP49" s="144">
        <f t="shared" ref="AP49" si="94">SUM(AP45:AP48)</f>
        <v>0</v>
      </c>
      <c r="AQ49" s="118">
        <f t="shared" ref="AQ49" si="95">SUM(AQ45:AQ48)</f>
        <v>0</v>
      </c>
      <c r="AR49" s="117">
        <f t="shared" ref="AR49" si="96">SUM(AR45:AR48)</f>
        <v>0</v>
      </c>
      <c r="AS49" s="118">
        <f t="shared" ref="AS49" si="97">SUM(AS45:AS48)</f>
        <v>4</v>
      </c>
      <c r="AT49" s="117">
        <f t="shared" ref="AT49" si="98">SUM(AT45:AT48)</f>
        <v>125</v>
      </c>
      <c r="AU49" s="118">
        <f t="shared" ref="AU49" si="99">SUM(AU45:AU48)</f>
        <v>0</v>
      </c>
      <c r="AV49" s="117">
        <f t="shared" ref="AV49" si="100">SUM(AV45:AV48)</f>
        <v>0</v>
      </c>
      <c r="AW49" s="141">
        <f t="shared" ref="AW49" si="101">SUM(AW45:AW48)</f>
        <v>4</v>
      </c>
      <c r="AX49" s="142">
        <f t="shared" ref="AX49" si="102">SUM(AX45:AX48)</f>
        <v>125</v>
      </c>
    </row>
    <row r="50" spans="1:54" s="131" customFormat="1" ht="23.1" customHeight="1">
      <c r="A50" s="298" t="s">
        <v>11</v>
      </c>
      <c r="B50" s="299"/>
      <c r="C50" s="120">
        <f t="shared" ref="C50:AX50" si="103">C43+C49</f>
        <v>19</v>
      </c>
      <c r="D50" s="121">
        <f t="shared" si="103"/>
        <v>704.1</v>
      </c>
      <c r="E50" s="122">
        <f t="shared" si="103"/>
        <v>34</v>
      </c>
      <c r="F50" s="121">
        <f t="shared" si="103"/>
        <v>1072.2</v>
      </c>
      <c r="G50" s="122">
        <f t="shared" si="103"/>
        <v>7</v>
      </c>
      <c r="H50" s="121">
        <f t="shared" si="103"/>
        <v>266.7</v>
      </c>
      <c r="I50" s="122">
        <f t="shared" si="103"/>
        <v>60</v>
      </c>
      <c r="J50" s="123">
        <f>J43+J49</f>
        <v>2043</v>
      </c>
      <c r="K50" s="124">
        <f t="shared" si="103"/>
        <v>68</v>
      </c>
      <c r="L50" s="125">
        <f t="shared" si="103"/>
        <v>1810.2</v>
      </c>
      <c r="M50" s="126">
        <f t="shared" si="103"/>
        <v>98</v>
      </c>
      <c r="N50" s="125">
        <f t="shared" si="103"/>
        <v>2285.8000000000002</v>
      </c>
      <c r="O50" s="126">
        <f t="shared" si="103"/>
        <v>8</v>
      </c>
      <c r="P50" s="125">
        <f t="shared" si="103"/>
        <v>791</v>
      </c>
      <c r="Q50" s="126">
        <f t="shared" si="103"/>
        <v>174</v>
      </c>
      <c r="R50" s="127">
        <f t="shared" si="103"/>
        <v>4887</v>
      </c>
      <c r="S50" s="124">
        <f t="shared" si="103"/>
        <v>80</v>
      </c>
      <c r="T50" s="125">
        <f t="shared" si="103"/>
        <v>2704</v>
      </c>
      <c r="U50" s="126">
        <f t="shared" si="103"/>
        <v>153</v>
      </c>
      <c r="V50" s="125">
        <f t="shared" si="103"/>
        <v>5176.6000000000004</v>
      </c>
      <c r="W50" s="126">
        <f t="shared" si="103"/>
        <v>13</v>
      </c>
      <c r="X50" s="125">
        <f t="shared" si="103"/>
        <v>1828</v>
      </c>
      <c r="Y50" s="126">
        <f t="shared" si="103"/>
        <v>246</v>
      </c>
      <c r="Z50" s="127">
        <f t="shared" si="103"/>
        <v>9708.6</v>
      </c>
      <c r="AA50" s="124">
        <f t="shared" si="103"/>
        <v>16</v>
      </c>
      <c r="AB50" s="125">
        <f t="shared" si="103"/>
        <v>634</v>
      </c>
      <c r="AC50" s="126">
        <f t="shared" si="103"/>
        <v>23</v>
      </c>
      <c r="AD50" s="125">
        <f t="shared" si="103"/>
        <v>551.1</v>
      </c>
      <c r="AE50" s="126">
        <f t="shared" si="103"/>
        <v>1</v>
      </c>
      <c r="AF50" s="125">
        <f t="shared" si="103"/>
        <v>50</v>
      </c>
      <c r="AG50" s="126">
        <f t="shared" si="103"/>
        <v>40</v>
      </c>
      <c r="AH50" s="127">
        <f t="shared" si="103"/>
        <v>1235.0999999999999</v>
      </c>
      <c r="AI50" s="124">
        <f t="shared" ref="AI50:AP50" si="104">AI43+AI49</f>
        <v>0</v>
      </c>
      <c r="AJ50" s="125">
        <f t="shared" si="104"/>
        <v>0</v>
      </c>
      <c r="AK50" s="126">
        <f t="shared" si="104"/>
        <v>0</v>
      </c>
      <c r="AL50" s="125">
        <f t="shared" si="104"/>
        <v>0</v>
      </c>
      <c r="AM50" s="126">
        <f t="shared" si="104"/>
        <v>0</v>
      </c>
      <c r="AN50" s="125">
        <f t="shared" si="104"/>
        <v>0</v>
      </c>
      <c r="AO50" s="126">
        <f t="shared" si="104"/>
        <v>0</v>
      </c>
      <c r="AP50" s="127">
        <f t="shared" si="104"/>
        <v>0</v>
      </c>
      <c r="AQ50" s="124">
        <f t="shared" si="103"/>
        <v>119</v>
      </c>
      <c r="AR50" s="125">
        <f t="shared" si="103"/>
        <v>7316.7000000000007</v>
      </c>
      <c r="AS50" s="126">
        <f t="shared" si="103"/>
        <v>206</v>
      </c>
      <c r="AT50" s="125">
        <f t="shared" si="103"/>
        <v>7258.8</v>
      </c>
      <c r="AU50" s="126">
        <f t="shared" si="103"/>
        <v>12</v>
      </c>
      <c r="AV50" s="125">
        <f t="shared" si="103"/>
        <v>6641</v>
      </c>
      <c r="AW50" s="126">
        <f t="shared" si="103"/>
        <v>337</v>
      </c>
      <c r="AX50" s="128">
        <f t="shared" si="103"/>
        <v>21216.5</v>
      </c>
      <c r="AY50" s="129">
        <f>AY9+AY12+AY14+AY16+AY18+AY20+AY22+AY28+AY23+AY24+AY26+AY27+AY29+AY30+AY31+AY32+AY8+AY7+AY11+AY15+AY35+AY37+AY39+AY45+AY46+AY47</f>
        <v>856</v>
      </c>
      <c r="AZ50" s="130">
        <f>AZ9+AZ12+AZ14+AZ16+AZ18+AZ20+AZ22+AZ28+AZ23+AZ24+AZ26+AZ27+AZ29+AZ30+AZ31+AZ32+AZ8+AZ7+AZ11+AZ15+AZ35+AZ37+AZ39+AZ45+AZ46+AZ47</f>
        <v>39050.199999999997</v>
      </c>
      <c r="BA50" s="129">
        <f>I50+Q50+Y50+AG50+AW50</f>
        <v>857</v>
      </c>
      <c r="BB50" s="130">
        <f>J50+R50+Z50+AH50+AX50</f>
        <v>39090.199999999997</v>
      </c>
    </row>
    <row r="51" spans="1:54" s="131" customFormat="1" ht="23.1" customHeight="1">
      <c r="A51" s="300"/>
      <c r="B51" s="301"/>
      <c r="C51" s="265">
        <f>C44</f>
        <v>0</v>
      </c>
      <c r="D51" s="175">
        <f>D44</f>
        <v>0</v>
      </c>
      <c r="E51" s="176"/>
      <c r="F51" s="177"/>
      <c r="G51" s="176"/>
      <c r="H51" s="177"/>
      <c r="I51" s="189">
        <f>I44</f>
        <v>0</v>
      </c>
      <c r="J51" s="190">
        <f>J44</f>
        <v>0</v>
      </c>
      <c r="K51" s="174">
        <f>K44</f>
        <v>14</v>
      </c>
      <c r="L51" s="175">
        <f>L44</f>
        <v>267.89999999999998</v>
      </c>
      <c r="M51" s="176"/>
      <c r="N51" s="177"/>
      <c r="O51" s="176"/>
      <c r="P51" s="177"/>
      <c r="Q51" s="189">
        <f>Q44</f>
        <v>14</v>
      </c>
      <c r="R51" s="190">
        <f>R44</f>
        <v>267.89999999999998</v>
      </c>
      <c r="S51" s="174">
        <f>S44</f>
        <v>5</v>
      </c>
      <c r="T51" s="175">
        <f>T44</f>
        <v>152</v>
      </c>
      <c r="U51" s="176"/>
      <c r="V51" s="177"/>
      <c r="W51" s="176"/>
      <c r="X51" s="177"/>
      <c r="Y51" s="189">
        <f>Y44</f>
        <v>5</v>
      </c>
      <c r="Z51" s="190">
        <f>Z44</f>
        <v>152</v>
      </c>
      <c r="AA51" s="174">
        <f>AA44</f>
        <v>1</v>
      </c>
      <c r="AB51" s="175">
        <f>AB44</f>
        <v>52</v>
      </c>
      <c r="AC51" s="176"/>
      <c r="AD51" s="177"/>
      <c r="AE51" s="176"/>
      <c r="AF51" s="177"/>
      <c r="AG51" s="189">
        <f>AG44</f>
        <v>1</v>
      </c>
      <c r="AH51" s="190">
        <f>AH44</f>
        <v>52</v>
      </c>
      <c r="AI51" s="132">
        <f>AI44</f>
        <v>0</v>
      </c>
      <c r="AJ51" s="133">
        <f>AJ44</f>
        <v>0</v>
      </c>
      <c r="AK51" s="134"/>
      <c r="AL51" s="134"/>
      <c r="AM51" s="134"/>
      <c r="AN51" s="134"/>
      <c r="AO51" s="134">
        <f>AO44</f>
        <v>0</v>
      </c>
      <c r="AP51" s="135">
        <f>AP44</f>
        <v>0</v>
      </c>
      <c r="AQ51" s="174">
        <f>AQ44</f>
        <v>9</v>
      </c>
      <c r="AR51" s="175">
        <f>AR44</f>
        <v>337.4</v>
      </c>
      <c r="AS51" s="176"/>
      <c r="AT51" s="177"/>
      <c r="AU51" s="176"/>
      <c r="AV51" s="177"/>
      <c r="AW51" s="189">
        <f>AW44</f>
        <v>9</v>
      </c>
      <c r="AX51" s="190">
        <f>AX44</f>
        <v>337.4</v>
      </c>
      <c r="AY51" s="136">
        <f>AY10+AY13+AY17+AY19+AY21+AY25+AY36+AY38+AY40</f>
        <v>29</v>
      </c>
      <c r="AZ51" s="137">
        <f>AZ10+AZ13+AZ17+AZ19+AZ21+AZ25+AZ36+AZ38+AZ40</f>
        <v>809.3</v>
      </c>
      <c r="BA51" s="136">
        <f>I51+Q51+Y51+AG51+AW51</f>
        <v>29</v>
      </c>
      <c r="BB51" s="138">
        <f>J51+R51+Z51+AH51+AX51</f>
        <v>809.3</v>
      </c>
    </row>
    <row r="52" spans="1:54" ht="14.25" customHeight="1">
      <c r="A52" s="212" t="s">
        <v>53</v>
      </c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</row>
    <row r="53" spans="1:54" ht="14.25" customHeight="1">
      <c r="A53" s="114" t="s">
        <v>39</v>
      </c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</row>
    <row r="54" spans="1:54" ht="14.25" customHeight="1">
      <c r="A54" s="114" t="s">
        <v>5</v>
      </c>
      <c r="B54" s="114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</row>
    <row r="55" spans="1:54" ht="14.25" customHeight="1">
      <c r="A55" s="114" t="s">
        <v>54</v>
      </c>
    </row>
  </sheetData>
  <mergeCells count="50">
    <mergeCell ref="A50:B51"/>
    <mergeCell ref="B43:B44"/>
    <mergeCell ref="A45:A49"/>
    <mergeCell ref="B37:B38"/>
    <mergeCell ref="B39:B40"/>
    <mergeCell ref="B41:B42"/>
    <mergeCell ref="AI5:AJ5"/>
    <mergeCell ref="AK5:AL5"/>
    <mergeCell ref="AM5:AN5"/>
    <mergeCell ref="AO5:AP5"/>
    <mergeCell ref="A7:A44"/>
    <mergeCell ref="B35:B36"/>
    <mergeCell ref="B33:B34"/>
    <mergeCell ref="B24:B25"/>
    <mergeCell ref="B20:B21"/>
    <mergeCell ref="B12:B13"/>
    <mergeCell ref="B9:B10"/>
    <mergeCell ref="B18:B19"/>
    <mergeCell ref="A3:A6"/>
    <mergeCell ref="B3:B6"/>
    <mergeCell ref="C3:AX3"/>
    <mergeCell ref="M5:N5"/>
    <mergeCell ref="O5:P5"/>
    <mergeCell ref="Y5:Z5"/>
    <mergeCell ref="W5:X5"/>
    <mergeCell ref="AG5:AH5"/>
    <mergeCell ref="C4:J4"/>
    <mergeCell ref="K4:R4"/>
    <mergeCell ref="C5:D5"/>
    <mergeCell ref="U5:V5"/>
    <mergeCell ref="I5:J5"/>
    <mergeCell ref="Q5:R5"/>
    <mergeCell ref="S5:T5"/>
    <mergeCell ref="AE5:AF5"/>
    <mergeCell ref="AI4:AP4"/>
    <mergeCell ref="AT1:AX1"/>
    <mergeCell ref="AU2:AX2"/>
    <mergeCell ref="S4:Z4"/>
    <mergeCell ref="B16:B17"/>
    <mergeCell ref="E5:F5"/>
    <mergeCell ref="G5:H5"/>
    <mergeCell ref="K5:L5"/>
    <mergeCell ref="AQ4:AX4"/>
    <mergeCell ref="AQ5:AR5"/>
    <mergeCell ref="AS5:AT5"/>
    <mergeCell ref="AU5:AV5"/>
    <mergeCell ref="AW5:AX5"/>
    <mergeCell ref="AA4:AH4"/>
    <mergeCell ref="AA5:AB5"/>
    <mergeCell ref="AC5:AD5"/>
  </mergeCells>
  <phoneticPr fontId="3"/>
  <printOptions horizontalCentered="1"/>
  <pageMargins left="0.32" right="0.18" top="0.9" bottom="0.27559055118110237" header="0.19685039370078741" footer="0.23622047244094491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</vt:lpstr>
      <vt:lpstr>'6 '!Print_Area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yamazakih</cp:lastModifiedBy>
  <cp:lastPrinted>2011-05-12T03:01:31Z</cp:lastPrinted>
  <dcterms:created xsi:type="dcterms:W3CDTF">2008-07-30T07:26:04Z</dcterms:created>
  <dcterms:modified xsi:type="dcterms:W3CDTF">2011-05-12T03:01:33Z</dcterms:modified>
</cp:coreProperties>
</file>